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ØKSE\Publikationer\Statistik til hjemmesiden\2017\Pengeinstitutter\"/>
    </mc:Choice>
  </mc:AlternateContent>
  <bookViews>
    <workbookView xWindow="36" yWindow="96" windowWidth="16176" windowHeight="7488" tabRatio="944"/>
  </bookViews>
  <sheets>
    <sheet name="Indholdsfortegnelse" sheetId="78" r:id="rId1"/>
    <sheet name="Tabel 1.1" sheetId="1" r:id="rId2"/>
    <sheet name="Tabel 1.2" sheetId="2" r:id="rId3"/>
    <sheet name="Tabel 2.1" sheetId="3" r:id="rId4"/>
    <sheet name="Tabel 2.2" sheetId="14" r:id="rId5"/>
    <sheet name="Tabel 2.3" sheetId="11" r:id="rId6"/>
    <sheet name="Tabel 2.4" sheetId="4" r:id="rId7"/>
    <sheet name="Tabel 2.5" sheetId="6" r:id="rId8"/>
    <sheet name="Tabel 2.6" sheetId="7" r:id="rId9"/>
    <sheet name="Tabel 2.7" sheetId="8" r:id="rId10"/>
    <sheet name="Tabel 2.8" sheetId="9" r:id="rId11"/>
    <sheet name="Tabel 2.9" sheetId="12" r:id="rId12"/>
    <sheet name="Tabel 2.10" sheetId="13" r:id="rId13"/>
    <sheet name="Tabel 2.11" sheetId="21" r:id="rId14"/>
    <sheet name="Tabel 2.12" sheetId="19" r:id="rId15"/>
    <sheet name="Tabel 2.13" sheetId="23" r:id="rId16"/>
    <sheet name="Tabel 2.14" sheetId="24" r:id="rId17"/>
    <sheet name="Tabel 2.15" sheetId="30" r:id="rId18"/>
    <sheet name="Tabel 2.16" sheetId="29" r:id="rId19"/>
    <sheet name="Tabel 2.17" sheetId="20" r:id="rId20"/>
    <sheet name="Tabel 2.18" sheetId="31" r:id="rId21"/>
    <sheet name="Tabel 2.19" sheetId="17" r:id="rId22"/>
    <sheet name="Tabel 3.1" sheetId="66" r:id="rId23"/>
    <sheet name="Tabel 3.2" sheetId="67" r:id="rId24"/>
    <sheet name="Tabel 3.3" sheetId="68" r:id="rId25"/>
    <sheet name="Tabel 4.1" sheetId="70" r:id="rId26"/>
    <sheet name="Tabel 4.2" sheetId="71" r:id="rId27"/>
    <sheet name="Tabel 4.3" sheetId="72" r:id="rId28"/>
    <sheet name="Tabel 4.4" sheetId="73" r:id="rId29"/>
    <sheet name="Tabel 4.5" sheetId="74" r:id="rId30"/>
    <sheet name="Tabel 4.6" sheetId="75" r:id="rId31"/>
    <sheet name="Tabel 4.7" sheetId="76" r:id="rId32"/>
    <sheet name="Tabel 4.8" sheetId="77" r:id="rId33"/>
    <sheet name="Bilag 5.1" sheetId="80" r:id="rId34"/>
    <sheet name="Bilag 6.1" sheetId="79" r:id="rId35"/>
    <sheet name="Data gruppe 1-3" sheetId="63" r:id="rId36"/>
    <sheet name="Data gruppe 4" sheetId="64" r:id="rId37"/>
    <sheet name="Data gruppe 6" sheetId="65" r:id="rId38"/>
  </sheets>
  <definedNames>
    <definedName name="_AMO_UniqueIdentifier" localSheetId="34" hidden="1">"'adbd1410-7d40-4006-a9ef-1216183b6871'"</definedName>
    <definedName name="_AMO_UniqueIdentifier" hidden="1">"'9b387aa8-cba4-48ef-9f4b-377d401d7d4c'"</definedName>
    <definedName name="Gr13Data">'Data gruppe 1-3'!$2:$60</definedName>
    <definedName name="Gr13Navn">'Data gruppe 1-3'!$C$2:$C$60</definedName>
    <definedName name="Gr13Var">'Data gruppe 1-3'!$1:$1</definedName>
    <definedName name="Gr4Data">'Data gruppe 4'!$2:$30</definedName>
    <definedName name="Gr4Navn">'Data gruppe 4'!$C$2:$C$30</definedName>
    <definedName name="Gr4Var">'Data gruppe 4'!$1:$1</definedName>
    <definedName name="Gr6Data">'Data gruppe 6'!$2:$5</definedName>
    <definedName name="Gr6Navn">'Data gruppe 6'!$C$2:$C$5</definedName>
    <definedName name="Gr6Var">'Data gruppe 6'!$1:$1</definedName>
    <definedName name="sektorData">#REF!</definedName>
    <definedName name="SektorGrp">#REF!</definedName>
    <definedName name="SektorVar">#REF!</definedName>
    <definedName name="_xlnm.Print_Area" localSheetId="33">'Bilag 5.1'!$A$2:$B$113</definedName>
    <definedName name="_xlnm.Print_Area" localSheetId="34">'Bilag 6.1'!$A$3:$F$53</definedName>
    <definedName name="_xlnm.Print_Area" localSheetId="0">Indholdsfortegnelse!$B$1:$D$65</definedName>
    <definedName name="_xlnm.Print_Area" localSheetId="1">'Tabel 1.1'!$C$2:$E$22</definedName>
    <definedName name="_xlnm.Print_Area" localSheetId="2">'Tabel 1.2'!$C$2:$F$71</definedName>
    <definedName name="_xlnm.Print_Area" localSheetId="3">'Tabel 2.1'!$C$2:$F$55</definedName>
    <definedName name="_xlnm.Print_Area" localSheetId="12">'Tabel 2.10'!$D$2:$G$17</definedName>
    <definedName name="_xlnm.Print_Area" localSheetId="13">'Tabel 2.11'!$D$2:$H$41</definedName>
    <definedName name="_xlnm.Print_Area" localSheetId="14">'Tabel 2.12'!$D$2:$H$41</definedName>
    <definedName name="_xlnm.Print_Area" localSheetId="15">'Tabel 2.13'!$G$2:$N$19</definedName>
    <definedName name="_xlnm.Print_Area" localSheetId="16">'Tabel 2.14'!$F$2:$K$21</definedName>
    <definedName name="_xlnm.Print_Area" localSheetId="17">'Tabel 2.15'!$C$2:$F$21</definedName>
    <definedName name="_xlnm.Print_Area" localSheetId="18">'Tabel 2.16'!$G$2:$L$8</definedName>
    <definedName name="_xlnm.Print_Area" localSheetId="19">'Tabel 2.17'!$E$2:$I$11</definedName>
    <definedName name="_xlnm.Print_Area" localSheetId="20">'Tabel 2.18'!$C$2:$F$48</definedName>
    <definedName name="_xlnm.Print_Area" localSheetId="21">'Tabel 2.19'!$E$2:$I$14</definedName>
    <definedName name="_xlnm.Print_Area" localSheetId="4">'Tabel 2.2'!$C$2:$E$8</definedName>
    <definedName name="_xlnm.Print_Area" localSheetId="5">'Tabel 2.3'!$C$2:$E$16</definedName>
    <definedName name="_xlnm.Print_Area" localSheetId="6">'Tabel 2.4'!$D$2:$G$97</definedName>
    <definedName name="_xlnm.Print_Area" localSheetId="7">'Tabel 2.5'!$C$2:$F$36</definedName>
    <definedName name="_xlnm.Print_Area" localSheetId="8">'Tabel 2.6'!$E$2:$J$26</definedName>
    <definedName name="_xlnm.Print_Area" localSheetId="9">'Tabel 2.7'!$D$2:$G$34</definedName>
    <definedName name="_xlnm.Print_Area" localSheetId="10">'Tabel 2.8'!$C$2:$F$29</definedName>
    <definedName name="_xlnm.Print_Area" localSheetId="11">'Tabel 2.9'!$C$2:$E$21</definedName>
    <definedName name="_xlnm.Print_Area" localSheetId="22">'Tabel 3.1'!$C$2:$E$22</definedName>
    <definedName name="_xlnm.Print_Area" localSheetId="23">'Tabel 3.2'!$C$2:$F$71</definedName>
    <definedName name="_xlnm.Print_Area" localSheetId="24">'Tabel 3.3'!$C$2:$E$16</definedName>
    <definedName name="_xlnm.Print_Area" localSheetId="25">'Tabel 4.1'!$C$2:$E$25</definedName>
    <definedName name="_xlnm.Print_Area" localSheetId="26">'Tabel 4.2'!$C$2:$F$74</definedName>
    <definedName name="_xlnm.Print_Area" localSheetId="27">'Tabel 4.3'!$C$2:$E$19</definedName>
    <definedName name="_xlnm.Print_Area" localSheetId="28">'Tabel 4.4'!$C$2:$E$25</definedName>
    <definedName name="_xlnm.Print_Area" localSheetId="29">'Tabel 4.5'!$C$2:$F$74</definedName>
    <definedName name="_xlnm.Print_Area" localSheetId="30">'Tabel 4.6'!$C$2:$E$19</definedName>
    <definedName name="_xlnm.Print_Area" localSheetId="31">'Tabel 4.7'!$C$2:$E$25</definedName>
    <definedName name="_xlnm.Print_Area" localSheetId="32">'Tabel 4.8'!$C$2:$F$74</definedName>
  </definedNames>
  <calcPr calcId="162913"/>
</workbook>
</file>

<file path=xl/calcChain.xml><?xml version="1.0" encoding="utf-8"?>
<calcChain xmlns="http://schemas.openxmlformats.org/spreadsheetml/2006/main">
  <c r="F16" i="23" l="1"/>
  <c r="F15" i="23"/>
  <c r="F12" i="23"/>
  <c r="F10" i="23"/>
  <c r="F74" i="77" l="1"/>
  <c r="F73" i="77"/>
  <c r="F72" i="77"/>
  <c r="F71" i="77"/>
  <c r="F70" i="77"/>
  <c r="F69" i="77"/>
  <c r="F68" i="77"/>
  <c r="F67" i="77"/>
  <c r="F66" i="77"/>
  <c r="F65" i="77"/>
  <c r="F64" i="77"/>
  <c r="F63" i="77"/>
  <c r="F62" i="77"/>
  <c r="F61" i="77"/>
  <c r="F60" i="77"/>
  <c r="F59" i="77"/>
  <c r="F56" i="77"/>
  <c r="F53" i="77"/>
  <c r="F52" i="77"/>
  <c r="F51" i="77"/>
  <c r="F50" i="77"/>
  <c r="F49" i="77"/>
  <c r="F48" i="77"/>
  <c r="F45" i="77"/>
  <c r="F44" i="77"/>
  <c r="F43" i="77"/>
  <c r="F42" i="77"/>
  <c r="F41" i="77"/>
  <c r="F40" i="77"/>
  <c r="F39" i="77"/>
  <c r="F38" i="77"/>
  <c r="F37" i="77"/>
  <c r="F36" i="77"/>
  <c r="F35" i="77"/>
  <c r="F10" i="77"/>
  <c r="F11" i="77"/>
  <c r="F12" i="77"/>
  <c r="F13" i="77"/>
  <c r="F14" i="77"/>
  <c r="F15" i="77"/>
  <c r="F16" i="77"/>
  <c r="F17" i="77"/>
  <c r="F18" i="77"/>
  <c r="F19" i="77"/>
  <c r="F20" i="77"/>
  <c r="F21" i="77"/>
  <c r="F22" i="77"/>
  <c r="F23" i="77"/>
  <c r="F24" i="77"/>
  <c r="F25" i="77"/>
  <c r="F26" i="77"/>
  <c r="F27" i="77"/>
  <c r="F28" i="77"/>
  <c r="F29" i="77"/>
  <c r="F30" i="77"/>
  <c r="F9" i="77"/>
  <c r="E4" i="77"/>
  <c r="E9" i="76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8" i="76"/>
  <c r="D4" i="76"/>
  <c r="B74" i="77"/>
  <c r="B73" i="77"/>
  <c r="B72" i="77"/>
  <c r="B71" i="77"/>
  <c r="B70" i="77"/>
  <c r="B69" i="77"/>
  <c r="B68" i="77"/>
  <c r="B67" i="77"/>
  <c r="B66" i="77"/>
  <c r="B65" i="77"/>
  <c r="B64" i="77"/>
  <c r="B63" i="77"/>
  <c r="B62" i="77"/>
  <c r="B61" i="77"/>
  <c r="B60" i="77"/>
  <c r="B59" i="77"/>
  <c r="B56" i="77"/>
  <c r="B53" i="77"/>
  <c r="B52" i="77"/>
  <c r="B51" i="77"/>
  <c r="B50" i="77"/>
  <c r="B49" i="77"/>
  <c r="B48" i="77"/>
  <c r="B45" i="77"/>
  <c r="B44" i="77"/>
  <c r="B43" i="77"/>
  <c r="B42" i="77"/>
  <c r="B41" i="77"/>
  <c r="B40" i="77"/>
  <c r="B39" i="77"/>
  <c r="B38" i="77"/>
  <c r="B37" i="77"/>
  <c r="B36" i="77"/>
  <c r="B35" i="77"/>
  <c r="B30" i="77"/>
  <c r="B29" i="77"/>
  <c r="B28" i="77"/>
  <c r="B27" i="77"/>
  <c r="B26" i="77"/>
  <c r="B25" i="77"/>
  <c r="B24" i="77"/>
  <c r="B23" i="77"/>
  <c r="B22" i="77"/>
  <c r="B21" i="77"/>
  <c r="B20" i="77"/>
  <c r="B19" i="77"/>
  <c r="B18" i="77"/>
  <c r="B17" i="77"/>
  <c r="B16" i="77"/>
  <c r="B15" i="77"/>
  <c r="B14" i="77"/>
  <c r="B13" i="77"/>
  <c r="B12" i="77"/>
  <c r="B11" i="77"/>
  <c r="B10" i="77"/>
  <c r="B9" i="77"/>
  <c r="B25" i="76"/>
  <c r="B24" i="76"/>
  <c r="B23" i="76"/>
  <c r="B22" i="76"/>
  <c r="B21" i="76"/>
  <c r="B20" i="76"/>
  <c r="B19" i="76"/>
  <c r="B18" i="76"/>
  <c r="B17" i="76"/>
  <c r="B16" i="76"/>
  <c r="B15" i="76"/>
  <c r="B14" i="76"/>
  <c r="B13" i="76"/>
  <c r="B12" i="76"/>
  <c r="B11" i="76"/>
  <c r="B10" i="76"/>
  <c r="B9" i="76"/>
  <c r="B8" i="76"/>
  <c r="E17" i="75"/>
  <c r="E16" i="75"/>
  <c r="E11" i="75"/>
  <c r="E10" i="75"/>
  <c r="D4" i="75"/>
  <c r="F74" i="74"/>
  <c r="F73" i="74"/>
  <c r="F72" i="74"/>
  <c r="F71" i="74"/>
  <c r="F70" i="74"/>
  <c r="F69" i="74"/>
  <c r="F68" i="74"/>
  <c r="F67" i="74"/>
  <c r="F66" i="74"/>
  <c r="F65" i="74"/>
  <c r="F64" i="74"/>
  <c r="F63" i="74"/>
  <c r="F62" i="74"/>
  <c r="F61" i="74"/>
  <c r="F60" i="74"/>
  <c r="F59" i="74"/>
  <c r="F56" i="74"/>
  <c r="F53" i="74"/>
  <c r="F52" i="74"/>
  <c r="F51" i="74"/>
  <c r="F50" i="74"/>
  <c r="F49" i="74"/>
  <c r="F48" i="74"/>
  <c r="F45" i="74"/>
  <c r="F44" i="74"/>
  <c r="F43" i="74"/>
  <c r="F42" i="74"/>
  <c r="F41" i="74"/>
  <c r="F40" i="74"/>
  <c r="F39" i="74"/>
  <c r="F38" i="74"/>
  <c r="F37" i="74"/>
  <c r="F36" i="74"/>
  <c r="F35" i="74"/>
  <c r="F10" i="74"/>
  <c r="F11" i="74"/>
  <c r="F12" i="74"/>
  <c r="F13" i="74"/>
  <c r="F14" i="74"/>
  <c r="F15" i="74"/>
  <c r="F16" i="74"/>
  <c r="F17" i="74"/>
  <c r="F18" i="74"/>
  <c r="F19" i="74"/>
  <c r="F20" i="74"/>
  <c r="F21" i="74"/>
  <c r="F22" i="74"/>
  <c r="F23" i="74"/>
  <c r="F24" i="74"/>
  <c r="F25" i="74"/>
  <c r="F26" i="74"/>
  <c r="F27" i="74"/>
  <c r="F28" i="74"/>
  <c r="F29" i="74"/>
  <c r="F30" i="74"/>
  <c r="F9" i="74"/>
  <c r="E4" i="74"/>
  <c r="E9" i="73"/>
  <c r="E10" i="73"/>
  <c r="E11" i="73"/>
  <c r="E12" i="73"/>
  <c r="E13" i="73"/>
  <c r="E14" i="73"/>
  <c r="E15" i="73"/>
  <c r="E16" i="73"/>
  <c r="E17" i="73"/>
  <c r="E18" i="73"/>
  <c r="E19" i="73"/>
  <c r="E20" i="73"/>
  <c r="E21" i="73"/>
  <c r="E22" i="73"/>
  <c r="E23" i="73"/>
  <c r="E24" i="73"/>
  <c r="E25" i="73"/>
  <c r="E8" i="73"/>
  <c r="D4" i="73"/>
  <c r="B19" i="75"/>
  <c r="E19" i="75" s="1"/>
  <c r="B18" i="75"/>
  <c r="E18" i="75" s="1"/>
  <c r="B17" i="75"/>
  <c r="B16" i="75"/>
  <c r="B13" i="75"/>
  <c r="E13" i="75" s="1"/>
  <c r="B12" i="75"/>
  <c r="E12" i="75" s="1"/>
  <c r="B11" i="75"/>
  <c r="B10" i="75"/>
  <c r="B9" i="75"/>
  <c r="E9" i="75" s="1"/>
  <c r="B74" i="74"/>
  <c r="B73" i="74"/>
  <c r="B72" i="74"/>
  <c r="B71" i="74"/>
  <c r="B70" i="74"/>
  <c r="B69" i="74"/>
  <c r="B68" i="74"/>
  <c r="B67" i="74"/>
  <c r="B66" i="74"/>
  <c r="B65" i="74"/>
  <c r="B64" i="74"/>
  <c r="B63" i="74"/>
  <c r="B62" i="74"/>
  <c r="B61" i="74"/>
  <c r="B60" i="74"/>
  <c r="B59" i="74"/>
  <c r="B56" i="74"/>
  <c r="B53" i="74"/>
  <c r="B52" i="74"/>
  <c r="B51" i="74"/>
  <c r="B50" i="74"/>
  <c r="B49" i="74"/>
  <c r="B48" i="74"/>
  <c r="B45" i="74"/>
  <c r="B44" i="74"/>
  <c r="B43" i="74"/>
  <c r="B42" i="74"/>
  <c r="B41" i="74"/>
  <c r="B40" i="74"/>
  <c r="B39" i="74"/>
  <c r="B38" i="74"/>
  <c r="B37" i="74"/>
  <c r="B36" i="74"/>
  <c r="B35" i="74"/>
  <c r="B30" i="74"/>
  <c r="B29" i="74"/>
  <c r="B28" i="74"/>
  <c r="B27" i="74"/>
  <c r="B26" i="74"/>
  <c r="B25" i="74"/>
  <c r="B24" i="74"/>
  <c r="B23" i="74"/>
  <c r="B22" i="74"/>
  <c r="B21" i="74"/>
  <c r="B20" i="74"/>
  <c r="B19" i="74"/>
  <c r="B18" i="74"/>
  <c r="B17" i="74"/>
  <c r="B16" i="74"/>
  <c r="B15" i="74"/>
  <c r="B14" i="74"/>
  <c r="B13" i="74"/>
  <c r="B12" i="74"/>
  <c r="B11" i="74"/>
  <c r="B10" i="74"/>
  <c r="B9" i="74"/>
  <c r="B25" i="73"/>
  <c r="B24" i="73"/>
  <c r="B23" i="73"/>
  <c r="B22" i="73"/>
  <c r="B21" i="73"/>
  <c r="B20" i="73"/>
  <c r="B19" i="73"/>
  <c r="B18" i="73"/>
  <c r="B17" i="73"/>
  <c r="B16" i="73"/>
  <c r="B15" i="73"/>
  <c r="B14" i="73"/>
  <c r="B13" i="73"/>
  <c r="B12" i="73"/>
  <c r="B11" i="73"/>
  <c r="B10" i="73"/>
  <c r="B9" i="73"/>
  <c r="B8" i="73"/>
  <c r="E17" i="72"/>
  <c r="E16" i="72"/>
  <c r="E11" i="72"/>
  <c r="E10" i="72"/>
  <c r="D4" i="72"/>
  <c r="B19" i="72"/>
  <c r="E19" i="72" s="1"/>
  <c r="B18" i="72"/>
  <c r="E18" i="72" s="1"/>
  <c r="B17" i="72"/>
  <c r="B16" i="72"/>
  <c r="B13" i="72"/>
  <c r="E13" i="72" s="1"/>
  <c r="B12" i="72"/>
  <c r="E12" i="72" s="1"/>
  <c r="B11" i="72"/>
  <c r="B10" i="72"/>
  <c r="B9" i="72"/>
  <c r="E9" i="72" s="1"/>
  <c r="F74" i="71"/>
  <c r="F73" i="71"/>
  <c r="F72" i="71"/>
  <c r="F71" i="71"/>
  <c r="F70" i="71"/>
  <c r="F69" i="71"/>
  <c r="F68" i="71"/>
  <c r="F67" i="71"/>
  <c r="F66" i="71"/>
  <c r="F65" i="71"/>
  <c r="F64" i="71"/>
  <c r="F63" i="71"/>
  <c r="F62" i="71"/>
  <c r="F61" i="71"/>
  <c r="F60" i="71"/>
  <c r="F59" i="71"/>
  <c r="F56" i="71"/>
  <c r="F53" i="71"/>
  <c r="F52" i="71"/>
  <c r="F51" i="71"/>
  <c r="F50" i="71"/>
  <c r="F49" i="71"/>
  <c r="F48" i="71"/>
  <c r="F45" i="71"/>
  <c r="F44" i="71"/>
  <c r="F43" i="71"/>
  <c r="F42" i="71"/>
  <c r="F41" i="71"/>
  <c r="F40" i="71"/>
  <c r="F39" i="71"/>
  <c r="F38" i="71"/>
  <c r="F37" i="71"/>
  <c r="F36" i="71"/>
  <c r="F35" i="71"/>
  <c r="F30" i="71"/>
  <c r="F29" i="71"/>
  <c r="F28" i="71"/>
  <c r="F27" i="71"/>
  <c r="F26" i="71"/>
  <c r="F25" i="71"/>
  <c r="F24" i="71"/>
  <c r="F23" i="71"/>
  <c r="F22" i="71"/>
  <c r="F21" i="71"/>
  <c r="F20" i="71"/>
  <c r="F19" i="71"/>
  <c r="F18" i="71"/>
  <c r="F17" i="71"/>
  <c r="F16" i="71"/>
  <c r="F15" i="71"/>
  <c r="F14" i="71"/>
  <c r="F13" i="71"/>
  <c r="F12" i="71"/>
  <c r="F11" i="71"/>
  <c r="F10" i="71"/>
  <c r="F9" i="71"/>
  <c r="E4" i="71"/>
  <c r="E25" i="70"/>
  <c r="E24" i="70"/>
  <c r="E23" i="70"/>
  <c r="E22" i="70"/>
  <c r="E21" i="70"/>
  <c r="E20" i="70"/>
  <c r="E19" i="70"/>
  <c r="E18" i="70"/>
  <c r="E17" i="70"/>
  <c r="E16" i="70"/>
  <c r="E15" i="70"/>
  <c r="E14" i="70"/>
  <c r="E13" i="70"/>
  <c r="E12" i="70"/>
  <c r="E11" i="70"/>
  <c r="E10" i="70"/>
  <c r="E9" i="70"/>
  <c r="E8" i="70"/>
  <c r="D4" i="70"/>
  <c r="B74" i="71"/>
  <c r="B73" i="71"/>
  <c r="B72" i="71"/>
  <c r="B71" i="71"/>
  <c r="B70" i="71"/>
  <c r="B69" i="71"/>
  <c r="B68" i="71"/>
  <c r="B67" i="71"/>
  <c r="B66" i="71"/>
  <c r="B65" i="71"/>
  <c r="B64" i="71"/>
  <c r="B63" i="71"/>
  <c r="B62" i="71"/>
  <c r="B61" i="71"/>
  <c r="B60" i="71"/>
  <c r="B59" i="71"/>
  <c r="B56" i="71"/>
  <c r="B53" i="71"/>
  <c r="B52" i="71"/>
  <c r="B51" i="71"/>
  <c r="B50" i="71"/>
  <c r="B49" i="71"/>
  <c r="B48" i="71"/>
  <c r="B45" i="71"/>
  <c r="B44" i="71"/>
  <c r="B43" i="71"/>
  <c r="B42" i="71"/>
  <c r="B41" i="71"/>
  <c r="B40" i="71"/>
  <c r="B39" i="71"/>
  <c r="B38" i="71"/>
  <c r="B37" i="71"/>
  <c r="B36" i="71"/>
  <c r="B35" i="71"/>
  <c r="B30" i="71"/>
  <c r="B29" i="71"/>
  <c r="B28" i="71"/>
  <c r="B27" i="71"/>
  <c r="B26" i="71"/>
  <c r="B25" i="71"/>
  <c r="B24" i="71"/>
  <c r="B23" i="71"/>
  <c r="B22" i="71"/>
  <c r="B21" i="71"/>
  <c r="B20" i="71"/>
  <c r="B19" i="71"/>
  <c r="B18" i="71"/>
  <c r="B17" i="71"/>
  <c r="B16" i="71"/>
  <c r="B15" i="71"/>
  <c r="B14" i="71"/>
  <c r="B13" i="71"/>
  <c r="B12" i="71"/>
  <c r="B11" i="71"/>
  <c r="B10" i="71"/>
  <c r="B9" i="71"/>
  <c r="B25" i="70"/>
  <c r="B24" i="70"/>
  <c r="B23" i="70"/>
  <c r="B22" i="70"/>
  <c r="B21" i="70"/>
  <c r="B20" i="70"/>
  <c r="B19" i="70"/>
  <c r="B18" i="70"/>
  <c r="B17" i="70"/>
  <c r="B16" i="70"/>
  <c r="B15" i="70"/>
  <c r="B14" i="70"/>
  <c r="B13" i="70"/>
  <c r="B12" i="70"/>
  <c r="B11" i="70"/>
  <c r="B10" i="70"/>
  <c r="B9" i="70"/>
  <c r="B8" i="70"/>
  <c r="B25" i="6" l="1"/>
  <c r="B26" i="6"/>
  <c r="B27" i="6"/>
  <c r="B28" i="6"/>
  <c r="B19" i="6"/>
  <c r="B20" i="6"/>
  <c r="B21" i="6"/>
  <c r="B22" i="6"/>
  <c r="B11" i="6"/>
  <c r="B12" i="6"/>
  <c r="B13" i="6"/>
  <c r="B14" i="6"/>
  <c r="B15" i="6"/>
  <c r="B16" i="6"/>
  <c r="B6" i="6"/>
  <c r="B7" i="6"/>
  <c r="B8" i="6"/>
  <c r="B16" i="68"/>
  <c r="B15" i="68"/>
  <c r="B14" i="68"/>
  <c r="B13" i="68"/>
  <c r="B10" i="68"/>
  <c r="B9" i="68"/>
  <c r="B8" i="68"/>
  <c r="B7" i="68"/>
  <c r="B6" i="68"/>
  <c r="B71" i="67"/>
  <c r="B70" i="67"/>
  <c r="B69" i="67"/>
  <c r="B68" i="67"/>
  <c r="B67" i="67"/>
  <c r="B66" i="67"/>
  <c r="B65" i="67"/>
  <c r="B64" i="67"/>
  <c r="B63" i="67"/>
  <c r="B62" i="67"/>
  <c r="B61" i="67"/>
  <c r="B60" i="67"/>
  <c r="B59" i="67"/>
  <c r="B58" i="67"/>
  <c r="B57" i="67"/>
  <c r="B56" i="67"/>
  <c r="B53" i="67"/>
  <c r="B50" i="67"/>
  <c r="B49" i="67"/>
  <c r="B48" i="67"/>
  <c r="B47" i="67"/>
  <c r="B46" i="67"/>
  <c r="B45" i="67"/>
  <c r="B42" i="67"/>
  <c r="B41" i="67"/>
  <c r="B40" i="67"/>
  <c r="B39" i="67"/>
  <c r="B38" i="67"/>
  <c r="B37" i="67"/>
  <c r="B36" i="67"/>
  <c r="B35" i="67"/>
  <c r="B34" i="67"/>
  <c r="B33" i="67"/>
  <c r="B32" i="67"/>
  <c r="B27" i="67"/>
  <c r="B26" i="67"/>
  <c r="B25" i="67"/>
  <c r="B24" i="67"/>
  <c r="B23" i="67"/>
  <c r="B22" i="67"/>
  <c r="B21" i="67"/>
  <c r="B20" i="67"/>
  <c r="B19" i="67"/>
  <c r="B18" i="67"/>
  <c r="B17" i="67"/>
  <c r="B16" i="67"/>
  <c r="B15" i="67"/>
  <c r="B14" i="67"/>
  <c r="B13" i="67"/>
  <c r="B12" i="67"/>
  <c r="B11" i="67"/>
  <c r="B10" i="67"/>
  <c r="B9" i="67"/>
  <c r="B8" i="67"/>
  <c r="B7" i="67"/>
  <c r="B6" i="67"/>
  <c r="B22" i="66"/>
  <c r="B21" i="66"/>
  <c r="B20" i="66"/>
  <c r="B19" i="66"/>
  <c r="B18" i="66"/>
  <c r="B17" i="66"/>
  <c r="B16" i="66"/>
  <c r="B15" i="66"/>
  <c r="B14" i="66"/>
  <c r="B13" i="66"/>
  <c r="B12" i="66"/>
  <c r="B11" i="66"/>
  <c r="B10" i="66"/>
  <c r="B9" i="66"/>
  <c r="B8" i="66"/>
  <c r="B7" i="66"/>
  <c r="B6" i="66"/>
  <c r="B5" i="66"/>
  <c r="D14" i="17"/>
  <c r="D13" i="17"/>
  <c r="D12" i="17"/>
  <c r="C9" i="17"/>
  <c r="B9" i="17"/>
  <c r="C8" i="17"/>
  <c r="B8" i="17"/>
  <c r="C7" i="17"/>
  <c r="B7" i="17"/>
  <c r="C6" i="17"/>
  <c r="B6" i="17"/>
  <c r="B7" i="31"/>
  <c r="B8" i="31"/>
  <c r="B9" i="31"/>
  <c r="B11" i="31"/>
  <c r="B12" i="31"/>
  <c r="B13" i="31"/>
  <c r="B15" i="31"/>
  <c r="B16" i="31"/>
  <c r="B17" i="31"/>
  <c r="B19" i="31"/>
  <c r="B21" i="31"/>
  <c r="B23" i="31"/>
  <c r="B24" i="31"/>
  <c r="B25" i="31"/>
  <c r="B27" i="31"/>
  <c r="B28" i="31"/>
  <c r="B29" i="31"/>
  <c r="B31" i="31"/>
  <c r="B32" i="31"/>
  <c r="B33" i="31"/>
  <c r="B35" i="31"/>
  <c r="B37" i="31"/>
  <c r="B39" i="31"/>
  <c r="B41" i="31"/>
  <c r="B44" i="31"/>
  <c r="B45" i="31"/>
  <c r="B46" i="31"/>
  <c r="B47" i="31"/>
  <c r="B48" i="31"/>
  <c r="B5" i="31"/>
  <c r="D11" i="20"/>
  <c r="C11" i="20"/>
  <c r="B11" i="20"/>
  <c r="D10" i="20"/>
  <c r="C10" i="20"/>
  <c r="B10" i="20"/>
  <c r="D9" i="20"/>
  <c r="C9" i="20"/>
  <c r="B9" i="20"/>
  <c r="D6" i="20"/>
  <c r="C6" i="20"/>
  <c r="B6" i="20"/>
  <c r="B21" i="30"/>
  <c r="E15" i="23"/>
  <c r="D15" i="23"/>
  <c r="C15" i="23"/>
  <c r="B15" i="23"/>
  <c r="E12" i="23"/>
  <c r="D12" i="23"/>
  <c r="C12" i="23"/>
  <c r="B12" i="23"/>
  <c r="E10" i="23"/>
  <c r="D10" i="23"/>
  <c r="C10" i="23"/>
  <c r="B10" i="23"/>
  <c r="F19" i="23"/>
  <c r="F18" i="23"/>
  <c r="F17" i="23"/>
  <c r="F14" i="23"/>
  <c r="F13" i="23"/>
  <c r="F11" i="23"/>
  <c r="F9" i="23"/>
  <c r="F8" i="23"/>
  <c r="F7" i="23"/>
  <c r="F5" i="23"/>
  <c r="C6" i="29" l="1"/>
  <c r="D6" i="29"/>
  <c r="E6" i="29"/>
  <c r="C7" i="29"/>
  <c r="D7" i="29"/>
  <c r="E7" i="29"/>
  <c r="C8" i="29"/>
  <c r="D8" i="29"/>
  <c r="E8" i="29"/>
  <c r="F8" i="29"/>
  <c r="B7" i="29"/>
  <c r="B8" i="29"/>
  <c r="B6" i="29"/>
  <c r="B8" i="30"/>
  <c r="B9" i="30"/>
  <c r="B10" i="30"/>
  <c r="B11" i="30"/>
  <c r="B12" i="30"/>
  <c r="B13" i="30"/>
  <c r="B14" i="30"/>
  <c r="B15" i="30"/>
  <c r="B16" i="30"/>
  <c r="B18" i="30"/>
  <c r="B19" i="30"/>
  <c r="B20" i="30"/>
  <c r="B7" i="30"/>
  <c r="C7" i="24"/>
  <c r="D7" i="24"/>
  <c r="E7" i="24"/>
  <c r="C8" i="24"/>
  <c r="D8" i="24"/>
  <c r="E8" i="24"/>
  <c r="C9" i="24"/>
  <c r="D9" i="24"/>
  <c r="E9" i="24"/>
  <c r="C10" i="24"/>
  <c r="D10" i="24"/>
  <c r="E10" i="24"/>
  <c r="C11" i="24"/>
  <c r="D11" i="24"/>
  <c r="E11" i="24"/>
  <c r="C12" i="24"/>
  <c r="D12" i="24"/>
  <c r="E12" i="24"/>
  <c r="C13" i="24"/>
  <c r="D13" i="24"/>
  <c r="E13" i="24"/>
  <c r="C14" i="24"/>
  <c r="D14" i="24"/>
  <c r="E14" i="24"/>
  <c r="C15" i="24"/>
  <c r="D15" i="24"/>
  <c r="E15" i="24"/>
  <c r="C16" i="24"/>
  <c r="D16" i="24"/>
  <c r="E16" i="24"/>
  <c r="C17" i="24"/>
  <c r="D17" i="24"/>
  <c r="E17" i="24"/>
  <c r="C18" i="24"/>
  <c r="D18" i="24"/>
  <c r="E18" i="24"/>
  <c r="C19" i="24"/>
  <c r="D19" i="24"/>
  <c r="E19" i="24"/>
  <c r="C20" i="24"/>
  <c r="D20" i="24"/>
  <c r="E20" i="24"/>
  <c r="C21" i="24"/>
  <c r="D21" i="24"/>
  <c r="E21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7" i="24"/>
  <c r="C5" i="23"/>
  <c r="D5" i="23"/>
  <c r="E5" i="23"/>
  <c r="C7" i="23"/>
  <c r="D7" i="23"/>
  <c r="E7" i="23"/>
  <c r="C8" i="23"/>
  <c r="D8" i="23"/>
  <c r="E8" i="23"/>
  <c r="C9" i="23"/>
  <c r="D9" i="23"/>
  <c r="E9" i="23"/>
  <c r="C11" i="23"/>
  <c r="D11" i="23"/>
  <c r="E11" i="23"/>
  <c r="C13" i="23"/>
  <c r="D13" i="23"/>
  <c r="E13" i="23"/>
  <c r="C14" i="23"/>
  <c r="D14" i="23"/>
  <c r="E14" i="23"/>
  <c r="C16" i="23"/>
  <c r="D16" i="23"/>
  <c r="E16" i="23"/>
  <c r="C17" i="23"/>
  <c r="D17" i="23"/>
  <c r="E17" i="23"/>
  <c r="C18" i="23"/>
  <c r="D18" i="23"/>
  <c r="E18" i="23"/>
  <c r="C19" i="23"/>
  <c r="D19" i="23"/>
  <c r="E19" i="23"/>
  <c r="B7" i="23"/>
  <c r="B8" i="23"/>
  <c r="B9" i="23"/>
  <c r="B11" i="23"/>
  <c r="B13" i="23"/>
  <c r="B14" i="23"/>
  <c r="B16" i="23"/>
  <c r="B17" i="23"/>
  <c r="B18" i="23"/>
  <c r="B19" i="23"/>
  <c r="B5" i="23"/>
  <c r="C6" i="19"/>
  <c r="C8" i="19"/>
  <c r="C9" i="19"/>
  <c r="C10" i="19"/>
  <c r="C11" i="19"/>
  <c r="C12" i="19"/>
  <c r="C13" i="19"/>
  <c r="C14" i="19"/>
  <c r="C15" i="19"/>
  <c r="C18" i="19"/>
  <c r="C20" i="19"/>
  <c r="C21" i="19"/>
  <c r="C22" i="19"/>
  <c r="C23" i="19"/>
  <c r="C24" i="19"/>
  <c r="C25" i="19"/>
  <c r="C28" i="19"/>
  <c r="C29" i="19"/>
  <c r="C30" i="19"/>
  <c r="C31" i="19"/>
  <c r="C32" i="19"/>
  <c r="C33" i="19"/>
  <c r="C34" i="19"/>
  <c r="C35" i="19"/>
  <c r="C36" i="19"/>
  <c r="C37" i="19"/>
  <c r="C40" i="19"/>
  <c r="C41" i="19"/>
  <c r="B8" i="19"/>
  <c r="B9" i="19"/>
  <c r="B10" i="19"/>
  <c r="B11" i="19"/>
  <c r="B12" i="19"/>
  <c r="B13" i="19"/>
  <c r="B14" i="19"/>
  <c r="B15" i="19"/>
  <c r="B18" i="19"/>
  <c r="B20" i="19"/>
  <c r="B21" i="19"/>
  <c r="B22" i="19"/>
  <c r="B23" i="19"/>
  <c r="B24" i="19"/>
  <c r="B25" i="19"/>
  <c r="B28" i="19"/>
  <c r="B29" i="19"/>
  <c r="B30" i="19"/>
  <c r="B31" i="19"/>
  <c r="B32" i="19"/>
  <c r="B33" i="19"/>
  <c r="B34" i="19"/>
  <c r="B35" i="19"/>
  <c r="B36" i="19"/>
  <c r="B37" i="19"/>
  <c r="B40" i="19"/>
  <c r="B41" i="19"/>
  <c r="B6" i="19"/>
  <c r="C5" i="21"/>
  <c r="C6" i="21"/>
  <c r="C7" i="21"/>
  <c r="C8" i="21"/>
  <c r="C11" i="21"/>
  <c r="C12" i="21"/>
  <c r="C13" i="21"/>
  <c r="C14" i="21"/>
  <c r="C15" i="21"/>
  <c r="C18" i="21"/>
  <c r="C19" i="21"/>
  <c r="C20" i="21"/>
  <c r="C23" i="21"/>
  <c r="C24" i="21"/>
  <c r="C25" i="21"/>
  <c r="C26" i="21"/>
  <c r="C27" i="21"/>
  <c r="C28" i="21"/>
  <c r="C29" i="21"/>
  <c r="C30" i="21"/>
  <c r="C32" i="21"/>
  <c r="C34" i="21"/>
  <c r="C35" i="21"/>
  <c r="C36" i="21"/>
  <c r="C37" i="21"/>
  <c r="C38" i="21"/>
  <c r="C39" i="21"/>
  <c r="C40" i="21"/>
  <c r="C41" i="21"/>
  <c r="B6" i="21"/>
  <c r="B7" i="21"/>
  <c r="B8" i="21"/>
  <c r="B11" i="21"/>
  <c r="B12" i="21"/>
  <c r="B13" i="21"/>
  <c r="B14" i="21"/>
  <c r="B15" i="21"/>
  <c r="B18" i="21"/>
  <c r="B19" i="21"/>
  <c r="B20" i="21"/>
  <c r="B23" i="21"/>
  <c r="B24" i="21"/>
  <c r="B25" i="21"/>
  <c r="B26" i="21"/>
  <c r="B27" i="21"/>
  <c r="B28" i="21"/>
  <c r="B29" i="21"/>
  <c r="B30" i="21"/>
  <c r="B32" i="21"/>
  <c r="B34" i="21"/>
  <c r="B35" i="21"/>
  <c r="B36" i="21"/>
  <c r="B37" i="21"/>
  <c r="B38" i="21"/>
  <c r="B39" i="21"/>
  <c r="B40" i="21"/>
  <c r="B41" i="21"/>
  <c r="B5" i="21"/>
  <c r="C6" i="13"/>
  <c r="C7" i="13"/>
  <c r="C8" i="13"/>
  <c r="C9" i="13"/>
  <c r="C10" i="13"/>
  <c r="C11" i="13"/>
  <c r="C14" i="13"/>
  <c r="C15" i="13"/>
  <c r="C16" i="13"/>
  <c r="C17" i="13"/>
  <c r="B7" i="13"/>
  <c r="B8" i="13"/>
  <c r="B9" i="13"/>
  <c r="B10" i="13"/>
  <c r="B11" i="13"/>
  <c r="B14" i="13"/>
  <c r="B15" i="13"/>
  <c r="B16" i="13"/>
  <c r="B17" i="13"/>
  <c r="B6" i="13"/>
  <c r="B7" i="12"/>
  <c r="B8" i="12"/>
  <c r="B11" i="12"/>
  <c r="B12" i="12"/>
  <c r="B15" i="12"/>
  <c r="B16" i="12"/>
  <c r="B17" i="12"/>
  <c r="B18" i="12"/>
  <c r="B19" i="12"/>
  <c r="B20" i="12"/>
  <c r="B21" i="12"/>
  <c r="B6" i="12"/>
  <c r="B10" i="9"/>
  <c r="B11" i="9"/>
  <c r="B12" i="9"/>
  <c r="B13" i="9"/>
  <c r="B14" i="9"/>
  <c r="B15" i="9"/>
  <c r="B18" i="9"/>
  <c r="B21" i="9"/>
  <c r="B22" i="9"/>
  <c r="B23" i="9"/>
  <c r="B24" i="9"/>
  <c r="B25" i="9"/>
  <c r="B26" i="9"/>
  <c r="B27" i="9"/>
  <c r="B28" i="9"/>
  <c r="B29" i="9"/>
  <c r="B7" i="9"/>
  <c r="B8" i="9"/>
  <c r="B9" i="9"/>
  <c r="B6" i="9"/>
  <c r="C25" i="8"/>
  <c r="C26" i="8"/>
  <c r="C27" i="8"/>
  <c r="C28" i="8"/>
  <c r="C29" i="8"/>
  <c r="C30" i="8"/>
  <c r="C31" i="8"/>
  <c r="C33" i="8"/>
  <c r="C34" i="8"/>
  <c r="B26" i="8"/>
  <c r="B27" i="8"/>
  <c r="B28" i="8"/>
  <c r="B32" i="8"/>
  <c r="B33" i="8"/>
  <c r="B34" i="8"/>
  <c r="B25" i="8"/>
  <c r="C6" i="8"/>
  <c r="C7" i="8"/>
  <c r="C8" i="8"/>
  <c r="C9" i="8"/>
  <c r="C10" i="8"/>
  <c r="C12" i="8"/>
  <c r="C13" i="8"/>
  <c r="C14" i="8"/>
  <c r="C15" i="8"/>
  <c r="C16" i="8"/>
  <c r="C17" i="8"/>
  <c r="C18" i="8"/>
  <c r="C20" i="8"/>
  <c r="C21" i="8"/>
  <c r="B7" i="8"/>
  <c r="B8" i="8"/>
  <c r="B9" i="8"/>
  <c r="B10" i="8"/>
  <c r="B12" i="8"/>
  <c r="B13" i="8"/>
  <c r="B15" i="8"/>
  <c r="B17" i="8"/>
  <c r="B18" i="8"/>
  <c r="B20" i="8"/>
  <c r="B21" i="8"/>
  <c r="B6" i="8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1" i="7"/>
  <c r="C22" i="7"/>
  <c r="C23" i="7"/>
  <c r="C24" i="7"/>
  <c r="C26" i="7"/>
  <c r="D26" i="7"/>
  <c r="B7" i="7"/>
  <c r="B8" i="7"/>
  <c r="B9" i="7"/>
  <c r="B10" i="7"/>
  <c r="B11" i="7"/>
  <c r="B12" i="7"/>
  <c r="B13" i="7"/>
  <c r="B14" i="7"/>
  <c r="B16" i="7"/>
  <c r="B18" i="7"/>
  <c r="B19" i="7"/>
  <c r="B20" i="7"/>
  <c r="B21" i="7"/>
  <c r="B22" i="7"/>
  <c r="B23" i="7"/>
  <c r="B24" i="7"/>
  <c r="B26" i="7"/>
  <c r="B6" i="7"/>
  <c r="B31" i="6"/>
  <c r="B32" i="6"/>
  <c r="B33" i="6"/>
  <c r="B34" i="6"/>
  <c r="B35" i="6"/>
  <c r="B36" i="6"/>
  <c r="C97" i="4" l="1"/>
  <c r="C96" i="4"/>
  <c r="C91" i="4"/>
  <c r="C92" i="4"/>
  <c r="C93" i="4"/>
  <c r="B92" i="4"/>
  <c r="B93" i="4"/>
  <c r="B91" i="4"/>
  <c r="B13" i="4"/>
  <c r="B14" i="4"/>
  <c r="B15" i="4"/>
  <c r="B16" i="4"/>
  <c r="B17" i="4"/>
  <c r="B18" i="4"/>
  <c r="B19" i="4"/>
  <c r="B22" i="4"/>
  <c r="B23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4" i="4"/>
  <c r="B65" i="4"/>
  <c r="B66" i="4"/>
  <c r="B67" i="4"/>
  <c r="B70" i="4"/>
  <c r="B71" i="4"/>
  <c r="B72" i="4"/>
  <c r="B73" i="4"/>
  <c r="B74" i="4"/>
  <c r="B75" i="4"/>
  <c r="B78" i="4"/>
  <c r="B79" i="4"/>
  <c r="B80" i="4"/>
  <c r="B83" i="4"/>
  <c r="B84" i="4"/>
  <c r="B85" i="4"/>
  <c r="B86" i="4"/>
  <c r="B87" i="4"/>
  <c r="B7" i="4"/>
  <c r="B8" i="4"/>
  <c r="B9" i="4"/>
  <c r="B10" i="4"/>
  <c r="B6" i="4"/>
  <c r="B7" i="11"/>
  <c r="B8" i="11"/>
  <c r="B9" i="11"/>
  <c r="B10" i="11"/>
  <c r="B13" i="11"/>
  <c r="B14" i="11"/>
  <c r="B15" i="11"/>
  <c r="B16" i="11"/>
  <c r="B6" i="11"/>
  <c r="B7" i="14"/>
  <c r="B6" i="14"/>
  <c r="B12" i="3"/>
  <c r="B13" i="3"/>
  <c r="B14" i="3"/>
  <c r="B15" i="3"/>
  <c r="B16" i="3"/>
  <c r="B17" i="3"/>
  <c r="B18" i="3"/>
  <c r="B20" i="3"/>
  <c r="B21" i="3"/>
  <c r="B22" i="3"/>
  <c r="B23" i="3"/>
  <c r="B24" i="3"/>
  <c r="B25" i="3"/>
  <c r="B26" i="3"/>
  <c r="B27" i="3"/>
  <c r="B28" i="3"/>
  <c r="B29" i="3"/>
  <c r="B31" i="3"/>
  <c r="B32" i="3"/>
  <c r="B33" i="3"/>
  <c r="B34" i="3"/>
  <c r="B35" i="3"/>
  <c r="B36" i="3"/>
  <c r="B37" i="3"/>
  <c r="B38" i="3"/>
  <c r="B39" i="3"/>
  <c r="B41" i="3"/>
  <c r="B42" i="3"/>
  <c r="B43" i="3"/>
  <c r="B44" i="3"/>
  <c r="B45" i="3"/>
  <c r="B46" i="3"/>
  <c r="B47" i="3"/>
  <c r="B48" i="3"/>
  <c r="B49" i="3"/>
  <c r="B50" i="3"/>
  <c r="B52" i="3"/>
  <c r="B53" i="3"/>
  <c r="B54" i="3"/>
  <c r="B55" i="3"/>
  <c r="B6" i="3"/>
  <c r="B7" i="3"/>
  <c r="B8" i="3"/>
  <c r="B9" i="3"/>
  <c r="B10" i="3"/>
  <c r="B5" i="3"/>
  <c r="B32" i="2" l="1"/>
  <c r="B33" i="2"/>
  <c r="B34" i="2"/>
  <c r="B35" i="2"/>
  <c r="B36" i="2"/>
  <c r="B37" i="2"/>
  <c r="B38" i="2"/>
  <c r="B39" i="2"/>
  <c r="B40" i="2"/>
  <c r="B41" i="2"/>
  <c r="B42" i="2"/>
  <c r="B45" i="2"/>
  <c r="B46" i="2"/>
  <c r="B47" i="2"/>
  <c r="B48" i="2"/>
  <c r="B49" i="2"/>
  <c r="B50" i="2"/>
  <c r="B53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6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5" i="1"/>
</calcChain>
</file>

<file path=xl/sharedStrings.xml><?xml version="1.0" encoding="utf-8"?>
<sst xmlns="http://schemas.openxmlformats.org/spreadsheetml/2006/main" count="3161" uniqueCount="1304">
  <si>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</si>
  <si>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</si>
  <si>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</si>
  <si>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</si>
  <si>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</si>
  <si>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</si>
  <si>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</si>
  <si>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</si>
  <si>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</si>
  <si>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</si>
  <si>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</si>
  <si>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</si>
  <si>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</si>
  <si>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</si>
  <si>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Renteindtægter</t>
  </si>
  <si>
    <t>Renteudgifter</t>
  </si>
  <si>
    <t>Netto renteindtægter</t>
  </si>
  <si>
    <t>Udbytte af aktier mv.</t>
  </si>
  <si>
    <t>Gebyrer og provisionsindtægter</t>
  </si>
  <si>
    <t>Afgivne gebyrer og provisionsudgifter</t>
  </si>
  <si>
    <t>Netto rente- og gebyrindtægter</t>
  </si>
  <si>
    <t>Kursreguleringer</t>
  </si>
  <si>
    <t>Andre driftsindtægter</t>
  </si>
  <si>
    <t>Udgifter til personale og administration</t>
  </si>
  <si>
    <t>Af- og nedskrivninger på immaterielle og materielle aktiver</t>
  </si>
  <si>
    <t>Andre driftsudgifter</t>
  </si>
  <si>
    <t>Nedskrivninger på udlån og tilgodehavender mv.</t>
  </si>
  <si>
    <t>Resultat af kapitalandele i associerede og tilknyttede virksomheder</t>
  </si>
  <si>
    <t>Resultat af aktiviteter under afvikling</t>
  </si>
  <si>
    <t>Resultat før skat</t>
  </si>
  <si>
    <t>Skat</t>
  </si>
  <si>
    <t>Gruppenavn</t>
  </si>
  <si>
    <t>Rind</t>
  </si>
  <si>
    <t>Rudg</t>
  </si>
  <si>
    <t>UdAk</t>
  </si>
  <si>
    <t>Kreg</t>
  </si>
  <si>
    <t>ImMa</t>
  </si>
  <si>
    <t>RY</t>
  </si>
  <si>
    <t>15.</t>
  </si>
  <si>
    <t>16.</t>
  </si>
  <si>
    <t>17.</t>
  </si>
  <si>
    <t>18.</t>
  </si>
  <si>
    <t>19.</t>
  </si>
  <si>
    <t>Aktiver</t>
  </si>
  <si>
    <t>Kassebeholdning og anfordringstilgodehavender hos centralbanker</t>
  </si>
  <si>
    <t>Gældsbeviser, der kan refinansieres i centralbanker</t>
  </si>
  <si>
    <t>Tilgodehavender hos kreditinstitutter og centralbanker</t>
  </si>
  <si>
    <t>Udlån og andre tilgodehavender til dagsværdi</t>
  </si>
  <si>
    <t>Udlån og andre tilgodehavender til amortiseret kostpris</t>
  </si>
  <si>
    <t>Obligationer til dagsværdi</t>
  </si>
  <si>
    <t>Obligationer til amortiseret kostpris</t>
  </si>
  <si>
    <t>Aktier mv.</t>
  </si>
  <si>
    <t>Kapitalandele i associerede virksomheder</t>
  </si>
  <si>
    <t>Kapitalandele i tilknyttede virksomheder</t>
  </si>
  <si>
    <t>Aktiver tilknyttet puljeordninger</t>
  </si>
  <si>
    <t>Immaterielle aktiver</t>
  </si>
  <si>
    <t>Grunde og bygninger i alt</t>
  </si>
  <si>
    <t>Investeringsejendomme</t>
  </si>
  <si>
    <t>Domicilejendomme</t>
  </si>
  <si>
    <t>Øvrige materielle aktiver</t>
  </si>
  <si>
    <t>Aktuelle skatteaktiver</t>
  </si>
  <si>
    <t>Udskudte skatteaktiver</t>
  </si>
  <si>
    <t>Aktiver i midlertidig besiddelse</t>
  </si>
  <si>
    <t>Andre aktiver</t>
  </si>
  <si>
    <t>Periodeafgrænsningsposter</t>
  </si>
  <si>
    <t>Aktiver i alt</t>
  </si>
  <si>
    <t>Passiver</t>
  </si>
  <si>
    <t>Gæld</t>
  </si>
  <si>
    <t>Gæld til kreditinstitutter og centralbanker</t>
  </si>
  <si>
    <t>Indlån og anden gæld</t>
  </si>
  <si>
    <t>Indlån i puljeordninger</t>
  </si>
  <si>
    <t>Udstedte obligationer til dagsværdi</t>
  </si>
  <si>
    <t>Udstedte obligationer til amortiseret kostpris</t>
  </si>
  <si>
    <t>Øvrige ikke-afledte finansielle forpligtelser til dagsværdi</t>
  </si>
  <si>
    <t>Aktuelle skatteforpligtelser</t>
  </si>
  <si>
    <t>Midlertidigt overtagne forpligtelser</t>
  </si>
  <si>
    <t>Andre passiver</t>
  </si>
  <si>
    <t>Gæld i alt</t>
  </si>
  <si>
    <t>Hensatte forpligtelser</t>
  </si>
  <si>
    <t>Hensættelser til pensioner og lignende forpligtelser</t>
  </si>
  <si>
    <t>Hensættelser til udskudt skat</t>
  </si>
  <si>
    <t>Tilbagebetalingspligtige reserver i ældre serier</t>
  </si>
  <si>
    <t>Hensættelser til tab på garantier</t>
  </si>
  <si>
    <t>Andre hensatte forpligtelser</t>
  </si>
  <si>
    <t>Hensatte forpligtelser i alt</t>
  </si>
  <si>
    <t>Efterstillede kapitalindskud</t>
  </si>
  <si>
    <t>Egenkapital</t>
  </si>
  <si>
    <t>Aktiekapital/andelskapital/garantikapital</t>
  </si>
  <si>
    <t>Overkurs ved emission</t>
  </si>
  <si>
    <t>Akkumulerede værdiændringer</t>
  </si>
  <si>
    <t>Opskrivningshenlæggelser</t>
  </si>
  <si>
    <t>Akkumuleret valutakursregulering af udenlandske enheder</t>
  </si>
  <si>
    <t>Akkumuleret værdiregulering af sikringsinstrumenter ved sikring af betalingsstrømme</t>
  </si>
  <si>
    <t>Akkumuleret værdiregulering, der følger af omvurdering af hold til udløb aktiver til dagsværdi</t>
  </si>
  <si>
    <t>Øvrige værdireguleringer</t>
  </si>
  <si>
    <t>Andre reserver</t>
  </si>
  <si>
    <t>Vedtægtsmæssige reserver</t>
  </si>
  <si>
    <t>Reserver i serier</t>
  </si>
  <si>
    <t>Øvrige reserver</t>
  </si>
  <si>
    <t>Overført overskud eller underskud</t>
  </si>
  <si>
    <t>Egenkapital i alt</t>
  </si>
  <si>
    <t>Passiver i alt</t>
  </si>
  <si>
    <t>20.</t>
  </si>
  <si>
    <t>21.</t>
  </si>
  <si>
    <t>BO</t>
  </si>
  <si>
    <t>Gb</t>
  </si>
  <si>
    <t>ObD</t>
  </si>
  <si>
    <t>Iejd</t>
  </si>
  <si>
    <t>Dejd</t>
  </si>
  <si>
    <t>GKC</t>
  </si>
  <si>
    <t>Lovpligtige reserver</t>
  </si>
  <si>
    <t>TotEK</t>
  </si>
  <si>
    <t>Aktie-/andels-/garantikapital primo</t>
  </si>
  <si>
    <t>Ny indbetalt aktie-/andels-/garantikapital</t>
  </si>
  <si>
    <t>Udvidelse ved fondsaktier</t>
  </si>
  <si>
    <t>Udvidelse ved fusion</t>
  </si>
  <si>
    <t>Udgået ved nedskrivning af aktiekapital/andelskapital/tilbagebetaling af garantikapital</t>
  </si>
  <si>
    <t>Aktie-/andels-/garantikapital ultimo</t>
  </si>
  <si>
    <t>Overkurs ved emission primo</t>
  </si>
  <si>
    <t>Ændring i regnskabspraksis og væsentlige fejl</t>
  </si>
  <si>
    <t>Tilgang ved emission</t>
  </si>
  <si>
    <t>Tilgang ved fusion</t>
  </si>
  <si>
    <t>Overført til overskudsfordeling</t>
  </si>
  <si>
    <t>Anden afgang</t>
  </si>
  <si>
    <t>Overkurs ved emission ultimo</t>
  </si>
  <si>
    <t>Akkumulerede værdiændringer primo</t>
  </si>
  <si>
    <t>Tilgang ved omvurdering</t>
  </si>
  <si>
    <t>Anden tilgang</t>
  </si>
  <si>
    <t>Overført til resultatopgørelsen ved realisation</t>
  </si>
  <si>
    <t>Tilbageføring af tidligere års opskrivninger</t>
  </si>
  <si>
    <t>Akkumulerede værdiændringer ultimo</t>
  </si>
  <si>
    <t>Andre reserver primo</t>
  </si>
  <si>
    <t>Henlagt af det til disposition værende beløb</t>
  </si>
  <si>
    <t>Tilgang ved salg af egne kapitalandele</t>
  </si>
  <si>
    <t>Afgang ved køb af egne kapitalandele</t>
  </si>
  <si>
    <t>Andre reserver ultimo</t>
  </si>
  <si>
    <t>Overført overskud eller underskud primo</t>
  </si>
  <si>
    <t>Årets overskud eller underskud</t>
  </si>
  <si>
    <t>Udbetalt udbytte</t>
  </si>
  <si>
    <t>Heraf foreslået udbytte</t>
  </si>
  <si>
    <t>Heraf foreslået anvendt til andre formål</t>
  </si>
  <si>
    <t>Beholdning af egen aktie-, garant- eller andelskapital (pålydende værdi)</t>
  </si>
  <si>
    <t>aagP</t>
  </si>
  <si>
    <t>NyK</t>
  </si>
  <si>
    <t>UdFo</t>
  </si>
  <si>
    <t>UdFu</t>
  </si>
  <si>
    <t>UdNed</t>
  </si>
  <si>
    <t>aagU</t>
  </si>
  <si>
    <t>OEP</t>
  </si>
  <si>
    <t>OEU</t>
  </si>
  <si>
    <t>OErv</t>
  </si>
  <si>
    <t>OEE</t>
  </si>
  <si>
    <t>OEF</t>
  </si>
  <si>
    <t>OEOs</t>
  </si>
  <si>
    <t>OEX</t>
  </si>
  <si>
    <t>AVP</t>
  </si>
  <si>
    <t>AVU</t>
  </si>
  <si>
    <t>AVrg</t>
  </si>
  <si>
    <t>AVE</t>
  </si>
  <si>
    <t>AVF</t>
  </si>
  <si>
    <t>AVT</t>
  </si>
  <si>
    <t>AVrr</t>
  </si>
  <si>
    <t>AVTb</t>
  </si>
  <si>
    <t>AVX</t>
  </si>
  <si>
    <t>TotIO</t>
  </si>
  <si>
    <t>ARP</t>
  </si>
  <si>
    <t>ARU</t>
  </si>
  <si>
    <t>ARrv</t>
  </si>
  <si>
    <t>ARDB</t>
  </si>
  <si>
    <t>ARF</t>
  </si>
  <si>
    <t>AREK</t>
  </si>
  <si>
    <t>ART</t>
  </si>
  <si>
    <t>ARX</t>
  </si>
  <si>
    <t>ARKK</t>
  </si>
  <si>
    <t>OUP</t>
  </si>
  <si>
    <t>OUrv</t>
  </si>
  <si>
    <t>OUY</t>
  </si>
  <si>
    <t>OUF</t>
  </si>
  <si>
    <t>OUEK</t>
  </si>
  <si>
    <t>OUUU</t>
  </si>
  <si>
    <t>OUX</t>
  </si>
  <si>
    <t>OUOU</t>
  </si>
  <si>
    <t>FUd</t>
  </si>
  <si>
    <t>Fx</t>
  </si>
  <si>
    <t>BehKa</t>
  </si>
  <si>
    <t>Udlån og andre tilgodehavender</t>
  </si>
  <si>
    <t>Bidrag</t>
  </si>
  <si>
    <t>Obligationer</t>
  </si>
  <si>
    <t>Afledte finansielle instrumenter i alt</t>
  </si>
  <si>
    <t>Øvrige renteindtægter</t>
  </si>
  <si>
    <t>I alt renteindtægter</t>
  </si>
  <si>
    <t>Kreditinstitutter og centralbanker</t>
  </si>
  <si>
    <t>Udstedte obligationer</t>
  </si>
  <si>
    <t>Udbetalte reservefondsandele</t>
  </si>
  <si>
    <t>Garantikapital</t>
  </si>
  <si>
    <t>Øvrige renteudgifter</t>
  </si>
  <si>
    <t>I alt renteudgifter</t>
  </si>
  <si>
    <t>Værdipapirhandel og depoter</t>
  </si>
  <si>
    <t>Betalingsformidling</t>
  </si>
  <si>
    <t>Lånesagsgebyrer</t>
  </si>
  <si>
    <t>Garantiprovision</t>
  </si>
  <si>
    <t>Øvrige gebyrer og provisioner</t>
  </si>
  <si>
    <t>I alt gebyrer og provisionsindtægter</t>
  </si>
  <si>
    <t>Realkreditudlån</t>
  </si>
  <si>
    <t>Andre udlån og tilgodehavender til dagsværdi</t>
  </si>
  <si>
    <t>Valuta</t>
  </si>
  <si>
    <t>Valuta-, rente-, aktie-, råvare- og andre kontrakter samt afledte finansielle instrumenter</t>
  </si>
  <si>
    <t>Øvrige aktiver</t>
  </si>
  <si>
    <t>Øvrige forpligtelser</t>
  </si>
  <si>
    <t>I alt kursreguleringer</t>
  </si>
  <si>
    <t>Lønninger og vederlag til bestyrelse, direktion og repræsentantskab</t>
  </si>
  <si>
    <t>Direktion</t>
  </si>
  <si>
    <t>Bestyrelse</t>
  </si>
  <si>
    <t>Styrelsesråd/repræsentantskab/lokalråd</t>
  </si>
  <si>
    <t>I alt</t>
  </si>
  <si>
    <t>Lønninger</t>
  </si>
  <si>
    <t>Pensioner</t>
  </si>
  <si>
    <t>Udgifter til social sikring</t>
  </si>
  <si>
    <t>Øvrige administrationsudgifter</t>
  </si>
  <si>
    <t>I alt udgifter til personale og administration</t>
  </si>
  <si>
    <t>Resultat af kapitalandele i tilknyttede virksomheder</t>
  </si>
  <si>
    <t>Resultat af kapitalandele i associerede virksomheder mv.</t>
  </si>
  <si>
    <t>I alt resultat af kapitalandele i associerede og tilknyttede virksomheder</t>
  </si>
  <si>
    <t>Beregnet skat af årets indkomst</t>
  </si>
  <si>
    <t>Udskudt skat</t>
  </si>
  <si>
    <t>Efterregulering af tidligere års beregnet skat</t>
  </si>
  <si>
    <t>Skat på nedskrivningskonto</t>
  </si>
  <si>
    <t>I alt skat</t>
  </si>
  <si>
    <t>nry</t>
  </si>
  <si>
    <t>RIkc</t>
  </si>
  <si>
    <t>RIut</t>
  </si>
  <si>
    <t>RIb</t>
  </si>
  <si>
    <t>RIo</t>
  </si>
  <si>
    <t>Hak</t>
  </si>
  <si>
    <t>HTot</t>
  </si>
  <si>
    <t>RITot</t>
  </si>
  <si>
    <t>KTkc</t>
  </si>
  <si>
    <t>KTut</t>
  </si>
  <si>
    <t>RUkc</t>
  </si>
  <si>
    <t>RUig</t>
  </si>
  <si>
    <t>RUuo</t>
  </si>
  <si>
    <t>RUek</t>
  </si>
  <si>
    <t>RUur</t>
  </si>
  <si>
    <t>RUg</t>
  </si>
  <si>
    <t>RUx</t>
  </si>
  <si>
    <t>RUTot</t>
  </si>
  <si>
    <t>STkc</t>
  </si>
  <si>
    <t>STig</t>
  </si>
  <si>
    <t>Hvk</t>
  </si>
  <si>
    <t>Hrk</t>
  </si>
  <si>
    <t>Hrek</t>
  </si>
  <si>
    <t>Hank</t>
  </si>
  <si>
    <t>Hxr</t>
  </si>
  <si>
    <t>GPvd</t>
  </si>
  <si>
    <t>GPb</t>
  </si>
  <si>
    <t>GPg</t>
  </si>
  <si>
    <t>GPx</t>
  </si>
  <si>
    <t>GPTot</t>
  </si>
  <si>
    <t>KUr</t>
  </si>
  <si>
    <t>KUut</t>
  </si>
  <si>
    <t>KUo</t>
  </si>
  <si>
    <t>KUak</t>
  </si>
  <si>
    <t>KUi</t>
  </si>
  <si>
    <t>KUv</t>
  </si>
  <si>
    <t>KUfi</t>
  </si>
  <si>
    <t>KUatp</t>
  </si>
  <si>
    <t>KUip</t>
  </si>
  <si>
    <t>KUxa</t>
  </si>
  <si>
    <t>KUuo</t>
  </si>
  <si>
    <t>KUxp</t>
  </si>
  <si>
    <t>KUTot</t>
  </si>
  <si>
    <t>UPAd</t>
  </si>
  <si>
    <t>UPAb</t>
  </si>
  <si>
    <t>UPAsrl</t>
  </si>
  <si>
    <t>UPATot</t>
  </si>
  <si>
    <t>UPAl</t>
  </si>
  <si>
    <t>UPAp</t>
  </si>
  <si>
    <t>UPAuss</t>
  </si>
  <si>
    <t>UPAX</t>
  </si>
  <si>
    <t>UPATotD</t>
  </si>
  <si>
    <t>UPATotpa</t>
  </si>
  <si>
    <t>RKVa</t>
  </si>
  <si>
    <t>RKVt</t>
  </si>
  <si>
    <t>RKVTot</t>
  </si>
  <si>
    <t>SKb</t>
  </si>
  <si>
    <t>SKu</t>
  </si>
  <si>
    <t>SKe</t>
  </si>
  <si>
    <t>SKn</t>
  </si>
  <si>
    <t>Repræsentantskab</t>
  </si>
  <si>
    <t>Revisionshonorar</t>
  </si>
  <si>
    <t>Heraf andre ydelser end revision</t>
  </si>
  <si>
    <t>Di</t>
  </si>
  <si>
    <t>Be</t>
  </si>
  <si>
    <t>Re</t>
  </si>
  <si>
    <t>ReTot</t>
  </si>
  <si>
    <t>ReX</t>
  </si>
  <si>
    <t>Samlet honorar til de generalforsamlingsvalgte revisionsvirksomheder, 
der udfører den lovpligtige revision</t>
  </si>
  <si>
    <t>LY</t>
  </si>
  <si>
    <t>SY</t>
  </si>
  <si>
    <t>Tilgodehavender på opsigelse hos centralbanker</t>
  </si>
  <si>
    <t>Tilgodehavender hos kreditinstitutter</t>
  </si>
  <si>
    <t>I alt tilgodehavender hos kreditinstitutter og centralbanker</t>
  </si>
  <si>
    <t>Aktier/investeringsforeningsbeviser noteret på Nasdaq OMX Copenhagen A/S</t>
  </si>
  <si>
    <t>Aktier/investeringsforeningsbeviser noteret på andre børser</t>
  </si>
  <si>
    <t>Unoterede aktier optaget til dagsværdi</t>
  </si>
  <si>
    <t>Unoterede aktier mv. optaget til kostpris</t>
  </si>
  <si>
    <t>Øvrige aktier</t>
  </si>
  <si>
    <t>Aktier mv. i alt</t>
  </si>
  <si>
    <t>Andre realkreditobligationer</t>
  </si>
  <si>
    <t>Statsobligationer</t>
  </si>
  <si>
    <t>Øvrige obligationer</t>
  </si>
  <si>
    <t>Obligationer i alt</t>
  </si>
  <si>
    <t>NB</t>
  </si>
  <si>
    <t>TOC</t>
  </si>
  <si>
    <t>TK</t>
  </si>
  <si>
    <t>TKCTot</t>
  </si>
  <si>
    <t>ObAK</t>
  </si>
  <si>
    <t>ObKD</t>
  </si>
  <si>
    <t>ObTot</t>
  </si>
  <si>
    <t>ODERe</t>
  </si>
  <si>
    <t>ODSt</t>
  </si>
  <si>
    <t>ODX</t>
  </si>
  <si>
    <t>ODTot</t>
  </si>
  <si>
    <t>AkOMX</t>
  </si>
  <si>
    <t>AkXB</t>
  </si>
  <si>
    <t>AkUD</t>
  </si>
  <si>
    <t>AkUK</t>
  </si>
  <si>
    <t>AkX</t>
  </si>
  <si>
    <t>AkTot</t>
  </si>
  <si>
    <t>Kapitalandele i tilknyttede og associerede virksomheder</t>
  </si>
  <si>
    <t>Valutakursregulering</t>
  </si>
  <si>
    <t>Tilgang</t>
  </si>
  <si>
    <t>Afgang</t>
  </si>
  <si>
    <t>Samlet anskaffelsespris ultimo</t>
  </si>
  <si>
    <t>Samlet anskaffelsespris primo</t>
  </si>
  <si>
    <t>Op- og nedskrivninger primo</t>
  </si>
  <si>
    <t>Resultat</t>
  </si>
  <si>
    <t>Udbytte</t>
  </si>
  <si>
    <t>Forskelsværdi ved anskaffelse</t>
  </si>
  <si>
    <t>Andre kapitalbevægelser</t>
  </si>
  <si>
    <t>Årets op- og nedskrivninger</t>
  </si>
  <si>
    <t>Tilbageførte op- og nedskrivninger</t>
  </si>
  <si>
    <t>Op- og nedskrivninger ultimo</t>
  </si>
  <si>
    <t>Kapitalandele i modervirksomheder</t>
  </si>
  <si>
    <t>Bogført værdi primo</t>
  </si>
  <si>
    <t>heraf kreditinstitutter</t>
  </si>
  <si>
    <t>Efterstillede tilgodehavender</t>
  </si>
  <si>
    <t>Tilknyttede virksomheder 
1.000 kr</t>
  </si>
  <si>
    <t>Associerede virksomheder 
1.000 kr.</t>
  </si>
  <si>
    <t>Andre virksomheder 
1.000 kr.</t>
  </si>
  <si>
    <t>ONP</t>
  </si>
  <si>
    <t>ONVr</t>
  </si>
  <si>
    <t>ONU</t>
  </si>
  <si>
    <t>ONUd</t>
  </si>
  <si>
    <t>ONfa</t>
  </si>
  <si>
    <t>SAP</t>
  </si>
  <si>
    <t>SAPv</t>
  </si>
  <si>
    <t>SAPt</t>
  </si>
  <si>
    <t>SAPa</t>
  </si>
  <si>
    <t>ONr</t>
  </si>
  <si>
    <t>ONak</t>
  </si>
  <si>
    <t>ONyon</t>
  </si>
  <si>
    <t>ONton</t>
  </si>
  <si>
    <t>SAU</t>
  </si>
  <si>
    <t>KiM</t>
  </si>
  <si>
    <t>BBU</t>
  </si>
  <si>
    <t>hKre</t>
  </si>
  <si>
    <t>BVP</t>
  </si>
  <si>
    <t>EfTgh</t>
  </si>
  <si>
    <t>TV</t>
  </si>
  <si>
    <t>AV</t>
  </si>
  <si>
    <t>XV</t>
  </si>
  <si>
    <t>Grunde og bygninger</t>
  </si>
  <si>
    <t>Goodwill 
1.000 kr.</t>
  </si>
  <si>
    <t>Øvrige immaterielle aktiver 
1.000 kr.</t>
  </si>
  <si>
    <t>Investerings-
ejendomme 
1.000 kr.</t>
  </si>
  <si>
    <t>Domicil-
ejendomme 
1.000 kr.</t>
  </si>
  <si>
    <t>SAV</t>
  </si>
  <si>
    <t>SAT</t>
  </si>
  <si>
    <t>SAA</t>
  </si>
  <si>
    <t>ANP</t>
  </si>
  <si>
    <t>ANV</t>
  </si>
  <si>
    <t>ANA</t>
  </si>
  <si>
    <t>ANN</t>
  </si>
  <si>
    <t>ANTA</t>
  </si>
  <si>
    <t>ANTN</t>
  </si>
  <si>
    <t>ANU</t>
  </si>
  <si>
    <t>BehU</t>
  </si>
  <si>
    <t>GBP</t>
  </si>
  <si>
    <t>GBV</t>
  </si>
  <si>
    <t>GBT</t>
  </si>
  <si>
    <t>GBA</t>
  </si>
  <si>
    <t>GBAfs</t>
  </si>
  <si>
    <t>GBS</t>
  </si>
  <si>
    <t>GBN</t>
  </si>
  <si>
    <t>GBX</t>
  </si>
  <si>
    <t>GBR</t>
  </si>
  <si>
    <t>GBU</t>
  </si>
  <si>
    <t>Go</t>
  </si>
  <si>
    <t>XIA</t>
  </si>
  <si>
    <t>Gæld til centralbanker</t>
  </si>
  <si>
    <t>Gæld til kreditinstitutter</t>
  </si>
  <si>
    <t>Gæld til kreditinstitutter og centralbanker i alt</t>
  </si>
  <si>
    <t>GC</t>
  </si>
  <si>
    <t>GK</t>
  </si>
  <si>
    <t>KCTot</t>
  </si>
  <si>
    <t>På anfordring</t>
  </si>
  <si>
    <t>Med opsigelsesvarsel</t>
  </si>
  <si>
    <t>Tidsindskud</t>
  </si>
  <si>
    <t>Særlige indlånsformer</t>
  </si>
  <si>
    <t>Indlån og anden gæld i alt</t>
  </si>
  <si>
    <t>Værdiændring af forpligtelser (egen kreditrisiko)</t>
  </si>
  <si>
    <t>IGa</t>
  </si>
  <si>
    <t>IGt</t>
  </si>
  <si>
    <t>IGs</t>
  </si>
  <si>
    <t>IGTot</t>
  </si>
  <si>
    <t>VFa</t>
  </si>
  <si>
    <t>Eventualforpligtelser</t>
  </si>
  <si>
    <t>1.2.</t>
  </si>
  <si>
    <t>1.1.</t>
  </si>
  <si>
    <t>1.3.</t>
  </si>
  <si>
    <t>1.4.</t>
  </si>
  <si>
    <t>Finansgarantier</t>
  </si>
  <si>
    <t>Tabsgarantier for realkreditudlån</t>
  </si>
  <si>
    <t>Tingslysnings- og konverteringsgarantier</t>
  </si>
  <si>
    <t>Øvrige eventualforpligtelser</t>
  </si>
  <si>
    <t>Andre forpligtende aftaler</t>
  </si>
  <si>
    <t>2.1.</t>
  </si>
  <si>
    <t>2.2.</t>
  </si>
  <si>
    <t>2.3.</t>
  </si>
  <si>
    <t>Uigenkaldelige kredittilsagn</t>
  </si>
  <si>
    <t>Uægte salgs- og tilbagekøbsforretninger</t>
  </si>
  <si>
    <t>Øvrige</t>
  </si>
  <si>
    <t>Evf</t>
  </si>
  <si>
    <t>EvFg</t>
  </si>
  <si>
    <t>EvTR</t>
  </si>
  <si>
    <t>EvTK</t>
  </si>
  <si>
    <t>EvX</t>
  </si>
  <si>
    <t>EvTot</t>
  </si>
  <si>
    <t>XFAuk</t>
  </si>
  <si>
    <t>XFAust</t>
  </si>
  <si>
    <t>XFAX</t>
  </si>
  <si>
    <t>XFATot</t>
  </si>
  <si>
    <t>Tilgodehavender hos kreditinstitutter og centralbanker i alt</t>
  </si>
  <si>
    <t>Heraf</t>
  </si>
  <si>
    <t>STKT</t>
  </si>
  <si>
    <t>Tkc</t>
  </si>
  <si>
    <t>Ixg</t>
  </si>
  <si>
    <t>Ak</t>
  </si>
  <si>
    <t>Kav</t>
  </si>
  <si>
    <t>Ktv</t>
  </si>
  <si>
    <t>Xma</t>
  </si>
  <si>
    <t>Oa</t>
  </si>
  <si>
    <t>Od</t>
  </si>
  <si>
    <t>Gkc</t>
  </si>
  <si>
    <t>Uta</t>
  </si>
  <si>
    <t>Utd</t>
  </si>
  <si>
    <t>Aktivpost</t>
  </si>
  <si>
    <t>Aktivposter i alt</t>
  </si>
  <si>
    <t>Passivpost</t>
  </si>
  <si>
    <t>Passivposter i alt</t>
  </si>
  <si>
    <t>Atkc</t>
  </si>
  <si>
    <t>Autd</t>
  </si>
  <si>
    <t>Auta</t>
  </si>
  <si>
    <t>Aod</t>
  </si>
  <si>
    <t>Aoa</t>
  </si>
  <si>
    <t>ATot</t>
  </si>
  <si>
    <t>Pgkc</t>
  </si>
  <si>
    <t>Pig</t>
  </si>
  <si>
    <t>Puo</t>
  </si>
  <si>
    <t>PTot</t>
  </si>
  <si>
    <t>Solvensprocent</t>
  </si>
  <si>
    <t>NT</t>
  </si>
  <si>
    <t>Sp</t>
  </si>
  <si>
    <t>Ua</t>
  </si>
  <si>
    <t>Kapitalgrundlag</t>
  </si>
  <si>
    <t>RiTot</t>
  </si>
  <si>
    <t>Kg</t>
  </si>
  <si>
    <t>Ugn</t>
  </si>
  <si>
    <t>Ind</t>
  </si>
  <si>
    <t>UdP</t>
  </si>
  <si>
    <t>Antal kreditinstitutafdelinger primo regnskabsåret</t>
  </si>
  <si>
    <t>Nyetablerede i regnskabsåret</t>
  </si>
  <si>
    <t>Nedlagte i regnskabsåret</t>
  </si>
  <si>
    <t>Antal kreditinstitutafdelinger ultimo regnskabsåret</t>
  </si>
  <si>
    <t>Det gennemsnitlige antal heltidsbeskæftigede i regnskabsåret</t>
  </si>
  <si>
    <t>Antal beskæftigede med kreditinsitutvirksomhed</t>
  </si>
  <si>
    <t>KrP</t>
  </si>
  <si>
    <t>Ny</t>
  </si>
  <si>
    <t>Ned</t>
  </si>
  <si>
    <t>KrU</t>
  </si>
  <si>
    <t>Udl</t>
  </si>
  <si>
    <t>9.1</t>
  </si>
  <si>
    <t>9.2</t>
  </si>
  <si>
    <t>9.3</t>
  </si>
  <si>
    <t>9.4</t>
  </si>
  <si>
    <t>9.5</t>
  </si>
  <si>
    <t>9.6</t>
  </si>
  <si>
    <t>9.7</t>
  </si>
  <si>
    <t>9.8</t>
  </si>
  <si>
    <t>Forskellige kreditorer</t>
  </si>
  <si>
    <t>Ikke hævet udbytte/rente af garantikapital fra tidligere år</t>
  </si>
  <si>
    <t>Tantieme til repræsentantskab, bestyrelse og direktion</t>
  </si>
  <si>
    <t>Negativ markedsværdi af afledte finansielle instrumenter mv.</t>
  </si>
  <si>
    <t>Leasingforpligtelser</t>
  </si>
  <si>
    <t>Skyldige renter og provision</t>
  </si>
  <si>
    <t>Øvrige passiver</t>
  </si>
  <si>
    <t>Tantieme til andre ansatte i instituttet</t>
  </si>
  <si>
    <t>Fkr</t>
  </si>
  <si>
    <t>EjUR</t>
  </si>
  <si>
    <t>Trbd</t>
  </si>
  <si>
    <t>Tx</t>
  </si>
  <si>
    <t>Nmv</t>
  </si>
  <si>
    <t>Lfp</t>
  </si>
  <si>
    <t>Srp</t>
  </si>
  <si>
    <t>Pas</t>
  </si>
  <si>
    <t>XPTot</t>
  </si>
  <si>
    <t>Struktur og beskæftigelse</t>
  </si>
  <si>
    <t>Akkumulerede nedskrivninger/hensættelser primo på udlån og garantidebitorer</t>
  </si>
  <si>
    <t>Periodens resultat</t>
  </si>
  <si>
    <t>Individuelle nedskrivninger/hensættelser på udlån og garantidebitorer</t>
  </si>
  <si>
    <t>Bevægelser i året</t>
  </si>
  <si>
    <t>Andre bevægelser</t>
  </si>
  <si>
    <t>Værdiregulering af overtagne aktiver</t>
  </si>
  <si>
    <t>Endelig tabt (afskrevet) tidligere individuelt nedskrevet/hensat</t>
  </si>
  <si>
    <t>Summen af udlån og garantidebitorer, hvorpå der er foretaget individuelle nedskrivninger/hensættelser 
(opgjort før nedskrivninger/hensættelser)</t>
  </si>
  <si>
    <t>Gruppevise nedskrivninger/hensættelser</t>
  </si>
  <si>
    <t>Nedskrivninger/hensættelser i periodens løb</t>
  </si>
  <si>
    <t>Tilbageførsel af nedskrivninger/hensættelser, hvor der ikke længere er objektiv indikation på 
værdiforringelse eller værdiforringelsen er reduceret</t>
  </si>
  <si>
    <t>Summen af udlån og garantidebitorer, hvorpå der er foretaget gruppevise nedskrivninger/hensættelser
(opgjort før nedskrivninger/hensættelser)</t>
  </si>
  <si>
    <t>Tilbageførsel af nedskrivninger/hensættelser foretaget i tidligere regnskabsår hvor der ikke længere er 
objektiv indikation på værdiforringelse eller værdiforringelsen er reduceret</t>
  </si>
  <si>
    <t>Nedskrivninger/hensættelser på tilgodehavender hos kreditinstitutter og andre poster med kreditrisiko</t>
  </si>
  <si>
    <t>Akkumulerede nedskrivninger/hensættelser primo</t>
  </si>
  <si>
    <t>Endelig tabt (afskrevet)</t>
  </si>
  <si>
    <t>Endeligt tabt (afskrevet)</t>
  </si>
  <si>
    <t>Endeligt tabt (afskrevet) ikke tidligere individuelt nedskrevet/hensat</t>
  </si>
  <si>
    <t>Indgået på tidligere afskrevne fordringer</t>
  </si>
  <si>
    <t>Tilbageførsel af nedskrivninger/hensættelser foretaget i tidligere regnskabsår hvor der ikke længere 
er objektiv indikation på værdiforringelse eller værdiforringelsen er reduceret</t>
  </si>
  <si>
    <t>Summen af tilgodehavende hos kreditinstitutter og andre poster med kreditrisiko, 
hvorpå der er foretaget nedskrivninger/hensættelser</t>
  </si>
  <si>
    <t>InAkP</t>
  </si>
  <si>
    <t>InVkr</t>
  </si>
  <si>
    <t>InNh</t>
  </si>
  <si>
    <t>InT</t>
  </si>
  <si>
    <t>InX</t>
  </si>
  <si>
    <t>InVre</t>
  </si>
  <si>
    <t>InAkU</t>
  </si>
  <si>
    <t>InEt</t>
  </si>
  <si>
    <t>InSu</t>
  </si>
  <si>
    <t>GrAkP</t>
  </si>
  <si>
    <t>GrVkr</t>
  </si>
  <si>
    <t>GrNh</t>
  </si>
  <si>
    <t>GrT</t>
  </si>
  <si>
    <t>GrX</t>
  </si>
  <si>
    <t>GrAkU</t>
  </si>
  <si>
    <t>GrSu</t>
  </si>
  <si>
    <t>KrAkP</t>
  </si>
  <si>
    <t>KrVkr</t>
  </si>
  <si>
    <t>KrNh</t>
  </si>
  <si>
    <t>KrT</t>
  </si>
  <si>
    <t>KrX</t>
  </si>
  <si>
    <t>KrVre</t>
  </si>
  <si>
    <t>KrEt</t>
  </si>
  <si>
    <t>KrAkU</t>
  </si>
  <si>
    <t>KrSu</t>
  </si>
  <si>
    <t>EtIn</t>
  </si>
  <si>
    <t>EtAfF</t>
  </si>
  <si>
    <t>UY</t>
  </si>
  <si>
    <t>GY</t>
  </si>
  <si>
    <t>Tilgang år til dato</t>
  </si>
  <si>
    <t>Valutakursregulering år til dato</t>
  </si>
  <si>
    <t>Afgang år til dato</t>
  </si>
  <si>
    <t>Periodens afskrivninger år til dato</t>
  </si>
  <si>
    <t>Periodens nedskrivninger år til dato</t>
  </si>
  <si>
    <t>Tilbageførte afskrivninger år til dato</t>
  </si>
  <si>
    <t>Tilbageførte nedskrivninger år til dato</t>
  </si>
  <si>
    <t>Tilgang, herunder forbedringer år til dato</t>
  </si>
  <si>
    <t>Afgang i periodens løb år til dato</t>
  </si>
  <si>
    <t>Afskrivning år til dato</t>
  </si>
  <si>
    <t>Stigninger i omvurderet værdi år til dato</t>
  </si>
  <si>
    <t>Nedskrivninger ved omvurdering år til dato</t>
  </si>
  <si>
    <t>Periodens regulering til dagsværdi år til dato</t>
  </si>
  <si>
    <t>Andre ændringer år til dato</t>
  </si>
  <si>
    <t>Erhverv</t>
  </si>
  <si>
    <t>Udlånskontrakter med adgang til variabel udnyttelse</t>
  </si>
  <si>
    <t>Tilgodehavender fra finansielle leasingkontrakter</t>
  </si>
  <si>
    <t>Pantebreve</t>
  </si>
  <si>
    <t>Andre udlån og tilgodehavender</t>
  </si>
  <si>
    <t>Udlån helt usikret (blanko)</t>
  </si>
  <si>
    <t>Udlån sikret ved pant eller anden sikkerhedsstillelse</t>
  </si>
  <si>
    <t>UKr</t>
  </si>
  <si>
    <t>UKv</t>
  </si>
  <si>
    <t>UKf</t>
  </si>
  <si>
    <t>UKp</t>
  </si>
  <si>
    <t>UKx</t>
  </si>
  <si>
    <t>UKTot</t>
  </si>
  <si>
    <t>Ub</t>
  </si>
  <si>
    <t>Usf</t>
  </si>
  <si>
    <t>Usd</t>
  </si>
  <si>
    <t>UTot</t>
  </si>
  <si>
    <t>Off</t>
  </si>
  <si>
    <t>Erh</t>
  </si>
  <si>
    <t>Pri</t>
  </si>
  <si>
    <t>Pensionspuljer
1.000 kr.</t>
  </si>
  <si>
    <t>Øvrige puljer
1.000 kr.</t>
  </si>
  <si>
    <t>Indlån, primo</t>
  </si>
  <si>
    <t>Periodens indbetalinger fra puljedeltagere</t>
  </si>
  <si>
    <t>Gebyrer og provisionsudgifter</t>
  </si>
  <si>
    <t>Periodens udbetalinger til puljedeltagere</t>
  </si>
  <si>
    <t>5.1</t>
  </si>
  <si>
    <t>5.2</t>
  </si>
  <si>
    <t>5.3</t>
  </si>
  <si>
    <t>5.4</t>
  </si>
  <si>
    <t>Kontantindestående</t>
  </si>
  <si>
    <t>Indeksobligationer</t>
  </si>
  <si>
    <t>Afledte finansielle instrumenter</t>
  </si>
  <si>
    <t>6.1</t>
  </si>
  <si>
    <t>6.2</t>
  </si>
  <si>
    <t>Investeringsforeningsandele</t>
  </si>
  <si>
    <t>I alt udbytte</t>
  </si>
  <si>
    <t>7.1</t>
  </si>
  <si>
    <t>7.2</t>
  </si>
  <si>
    <t>7.3</t>
  </si>
  <si>
    <t>7.4</t>
  </si>
  <si>
    <t>7.5</t>
  </si>
  <si>
    <t>7.6</t>
  </si>
  <si>
    <t>7.7</t>
  </si>
  <si>
    <t>Øvrige obligationer mv.</t>
  </si>
  <si>
    <t>Kapitalinteresser</t>
  </si>
  <si>
    <t>Indlån, ultimo</t>
  </si>
  <si>
    <t>8.1</t>
  </si>
  <si>
    <t>8.2</t>
  </si>
  <si>
    <t>8.3</t>
  </si>
  <si>
    <t>8.4</t>
  </si>
  <si>
    <t>8.5</t>
  </si>
  <si>
    <t>8.6</t>
  </si>
  <si>
    <t>8.7</t>
  </si>
  <si>
    <t>8.8</t>
  </si>
  <si>
    <t>Ikke placeret</t>
  </si>
  <si>
    <t>Egne aktier</t>
  </si>
  <si>
    <t>Kapitalandele i associerede og tilknyttede virksomheder</t>
  </si>
  <si>
    <t>Andet</t>
  </si>
  <si>
    <t>IP</t>
  </si>
  <si>
    <t>Pip</t>
  </si>
  <si>
    <t>GPud</t>
  </si>
  <si>
    <t>RTk</t>
  </si>
  <si>
    <t>RTx</t>
  </si>
  <si>
    <t>RTTot</t>
  </si>
  <si>
    <t>Ui</t>
  </si>
  <si>
    <t>Kx</t>
  </si>
  <si>
    <t>Ka</t>
  </si>
  <si>
    <t>Kio</t>
  </si>
  <si>
    <t>Kif</t>
  </si>
  <si>
    <t>Kv</t>
  </si>
  <si>
    <t>Kaf</t>
  </si>
  <si>
    <t>Kki</t>
  </si>
  <si>
    <t>KTot</t>
  </si>
  <si>
    <t>RGi</t>
  </si>
  <si>
    <t>RTfi</t>
  </si>
  <si>
    <t>Iep</t>
  </si>
  <si>
    <t>Iio</t>
  </si>
  <si>
    <t>Ixo</t>
  </si>
  <si>
    <t>Iea</t>
  </si>
  <si>
    <t>Ixa</t>
  </si>
  <si>
    <t>Iifa</t>
  </si>
  <si>
    <t>Ikat</t>
  </si>
  <si>
    <t>Ix</t>
  </si>
  <si>
    <t>PP</t>
  </si>
  <si>
    <t>PX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</si>
  <si>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</si>
  <si>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</si>
  <si>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</si>
  <si>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</si>
  <si>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</si>
  <si>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</si>
  <si>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</si>
  <si>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</si>
  <si>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</si>
  <si>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</si>
  <si>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Energiforsyning</t>
  </si>
  <si>
    <t>Bygge og anlæg</t>
  </si>
  <si>
    <t>Handel</t>
  </si>
  <si>
    <t>Transport, hoteller og restauranter</t>
  </si>
  <si>
    <t>Information og kommunikation</t>
  </si>
  <si>
    <t>Fast ejendom</t>
  </si>
  <si>
    <t>I alt erhverv</t>
  </si>
  <si>
    <t>Private</t>
  </si>
  <si>
    <t>Offentlige myndigheder</t>
  </si>
  <si>
    <t>Endelig tabt
(afskrevet)
i perioden
1.000 kr.</t>
  </si>
  <si>
    <t>EtP</t>
  </si>
  <si>
    <t>Landbrug, jagt og skovbrug og fiskeri</t>
  </si>
  <si>
    <t>Land</t>
  </si>
  <si>
    <t>Indu</t>
  </si>
  <si>
    <t>Nrg</t>
  </si>
  <si>
    <t>Hnd</t>
  </si>
  <si>
    <t>Info</t>
  </si>
  <si>
    <t>Fin</t>
  </si>
  <si>
    <t>ErhTot</t>
  </si>
  <si>
    <t>Prv</t>
  </si>
  <si>
    <t>Tot</t>
  </si>
  <si>
    <t>Industri og råstofindvinding</t>
  </si>
  <si>
    <t>Finansiering og forsikring</t>
  </si>
  <si>
    <t>Øvrige erhverv</t>
  </si>
  <si>
    <t>1-3</t>
  </si>
  <si>
    <t>BATot</t>
  </si>
  <si>
    <t>TransTot</t>
  </si>
  <si>
    <t>FETot</t>
  </si>
  <si>
    <t>ErhOvr</t>
  </si>
  <si>
    <t>Ynh</t>
  </si>
  <si>
    <t>Udlån + 
garantidebitorer 
+ nedskrivninger/
hensættelser 
ultimo perioden
Antal konti</t>
  </si>
  <si>
    <t>Udlån +
garantidebitorer
+ nedskrivninger/
hensættelser
1.000 kr.</t>
  </si>
  <si>
    <t>Nedskrivninger/
hensættelser
1.000 kr.</t>
  </si>
  <si>
    <t>Endelig tabt 
(afskrevet)
i perioden
1.000 kr.</t>
  </si>
  <si>
    <t>Individuelt vurderede udlån og garantidebitorer
Størrelse af udlån mv.</t>
  </si>
  <si>
    <t>Til og med 100.000 kr.</t>
  </si>
  <si>
    <t>Fra 100.001 kr. til og med 250.000 kr.</t>
  </si>
  <si>
    <t>Fra 250.001 kr. til og med 500.000 kr.</t>
  </si>
  <si>
    <t>Fra 500.0001 kr. til og med 1.000.000 kr.</t>
  </si>
  <si>
    <t>Fra 1.000.001 kr. til og med 2.000.000 kr.</t>
  </si>
  <si>
    <t>Fra 2.000.001 kr. til og med 5.000.000 kr.</t>
  </si>
  <si>
    <t>Fra 5.000.001 kr. til og med 10.000.000 kr.</t>
  </si>
  <si>
    <t>Fra 10.000.001 kr. til og med 20.000.000 kr.</t>
  </si>
  <si>
    <t>Fra 20.000.001 kr. til og med 50.000.000 kr.</t>
  </si>
  <si>
    <t>Fra 50.000.001 kr. til og med 100.000.000 kr.</t>
  </si>
  <si>
    <t>Fra 100.000.001 kr. til og med 200.000.000 kr.</t>
  </si>
  <si>
    <t>Fra 200.000.001 kr. til og med 500.000.000 kr.</t>
  </si>
  <si>
    <t>Fra 500.000.001 kr. til og med 1.000.000.000 kr.</t>
  </si>
  <si>
    <t>Over 1 mia. kr.</t>
  </si>
  <si>
    <t>U10</t>
  </si>
  <si>
    <t>U100</t>
  </si>
  <si>
    <t>U500</t>
  </si>
  <si>
    <t>U1000</t>
  </si>
  <si>
    <t>U2000</t>
  </si>
  <si>
    <t>U5000</t>
  </si>
  <si>
    <t>U10000</t>
  </si>
  <si>
    <t>U20000</t>
  </si>
  <si>
    <t>U50000</t>
  </si>
  <si>
    <t>U25</t>
  </si>
  <si>
    <t>U50</t>
  </si>
  <si>
    <t>U200</t>
  </si>
  <si>
    <t>U100000</t>
  </si>
  <si>
    <t>O1mia</t>
  </si>
  <si>
    <t>UgnP</t>
  </si>
  <si>
    <t>Nh</t>
  </si>
  <si>
    <t>Samlet tilgodehavende 
med nedsat rente</t>
  </si>
  <si>
    <t>Tilgodehavender med 0 procent i rente</t>
  </si>
  <si>
    <t>Øvrige tilgodehavender med nedsat rente</t>
  </si>
  <si>
    <t>1.
Udlån/andre
tilgodehavender
1.000 kr.</t>
  </si>
  <si>
    <t>2.
Efterstillede 
tilgodehavender i 
andre virksomheder 
end kreditinstitutter 
1.000 kr.</t>
  </si>
  <si>
    <t>3.
Udlån/andre
tilgodehavender
1.000 kr.</t>
  </si>
  <si>
    <t>4.
Efterstillede 
tilgodehavender i 
andre virksomheder 
end kreditinstitutter 
1.000 kr.</t>
  </si>
  <si>
    <t>NedTot</t>
  </si>
  <si>
    <t>STe</t>
  </si>
  <si>
    <t>STu</t>
  </si>
  <si>
    <t>BBu</t>
  </si>
  <si>
    <t>BBe</t>
  </si>
  <si>
    <t>IngR</t>
  </si>
  <si>
    <t>NedR</t>
  </si>
  <si>
    <t>Bogført værdi
1.000 kr.</t>
  </si>
  <si>
    <t>Ejendomme, som instituttet har overtaget i forbindelse med afvikling af eksponeringer og som søges afhændet</t>
  </si>
  <si>
    <t>Aktier i datterejendomsselskaber</t>
  </si>
  <si>
    <t>Udlån til datterejendomsselskaber</t>
  </si>
  <si>
    <t>Andre ejendomsinteresser</t>
  </si>
  <si>
    <t>Heraf ejendomsinteresser, hvori der ikke drives kreditinstitutvirksomhed</t>
  </si>
  <si>
    <t>Ejendomsinteresser, hvori der ikke drives kreditinstitutvirksomhed i procent af instituttets kapitalgrundlag (med 1 decimal)</t>
  </si>
  <si>
    <t>Restrisici på leasingaftaler</t>
  </si>
  <si>
    <t>- ejendomme</t>
  </si>
  <si>
    <t>- øvrige aktiviteter</t>
  </si>
  <si>
    <t>Ejendomsinteresser, hvori der ikke drives kreditinstitutvirksomhed, og restrisici på leasingaftaler i procent af instituttets kapitalgrundlag (med 1 decimal)</t>
  </si>
  <si>
    <t>GBL</t>
  </si>
  <si>
    <t>EjdAfv</t>
  </si>
  <si>
    <t>ADejd</t>
  </si>
  <si>
    <t>UDejd</t>
  </si>
  <si>
    <t>OevEjd</t>
  </si>
  <si>
    <t>EjdTot</t>
  </si>
  <si>
    <t>EjduK</t>
  </si>
  <si>
    <t>EjduKp</t>
  </si>
  <si>
    <t>ReL</t>
  </si>
  <si>
    <t>ReLejd</t>
  </si>
  <si>
    <t>ReLoev</t>
  </si>
  <si>
    <t>EjdBD</t>
  </si>
  <si>
    <t>EjdBDp</t>
  </si>
  <si>
    <t>Indekskonti</t>
  </si>
  <si>
    <t>Kapitalpensionskonti</t>
  </si>
  <si>
    <t>Heraf puljeordninger</t>
  </si>
  <si>
    <t>Børneopsparingskonti</t>
  </si>
  <si>
    <t>3.1</t>
  </si>
  <si>
    <t>3.2</t>
  </si>
  <si>
    <t>4.1</t>
  </si>
  <si>
    <t>4.2</t>
  </si>
  <si>
    <t>Selvpensioneringskonti</t>
  </si>
  <si>
    <t>Investeringsfondskonti</t>
  </si>
  <si>
    <t>Etableringskonti</t>
  </si>
  <si>
    <t>Boligopsparingskontrakter</t>
  </si>
  <si>
    <t>Heraf kontante indskud</t>
  </si>
  <si>
    <t>Ratepensionskonti</t>
  </si>
  <si>
    <t>Uddannelsesopsparing</t>
  </si>
  <si>
    <t>Gevinstopsparingskonti</t>
  </si>
  <si>
    <t>Konjunkturudligningskonti</t>
  </si>
  <si>
    <t>I alt på særlige indlånsformer</t>
  </si>
  <si>
    <t>Depoter etableret i forbindelse med særlige indlånsformer (kursværdi)</t>
  </si>
  <si>
    <t>Kapitalpensionsdepoter</t>
  </si>
  <si>
    <t>Ratepensionsdepoter</t>
  </si>
  <si>
    <t>Selvpensionsdepoter</t>
  </si>
  <si>
    <t>Børneopsparingsdepoter</t>
  </si>
  <si>
    <t>Ssi</t>
  </si>
  <si>
    <t>KaPe</t>
  </si>
  <si>
    <t>KaPeK</t>
  </si>
  <si>
    <t>KaPeP</t>
  </si>
  <si>
    <t>Bop</t>
  </si>
  <si>
    <t>BopP</t>
  </si>
  <si>
    <t>BopK</t>
  </si>
  <si>
    <t>SpP</t>
  </si>
  <si>
    <t>SpK</t>
  </si>
  <si>
    <t>Inv</t>
  </si>
  <si>
    <t>Etab</t>
  </si>
  <si>
    <t>Bol</t>
  </si>
  <si>
    <t>BolP</t>
  </si>
  <si>
    <t>BolK</t>
  </si>
  <si>
    <t>Rp</t>
  </si>
  <si>
    <t>RpP</t>
  </si>
  <si>
    <t>RpK</t>
  </si>
  <si>
    <t>Udd</t>
  </si>
  <si>
    <t>Gev</t>
  </si>
  <si>
    <t>Konj</t>
  </si>
  <si>
    <t>SiTot</t>
  </si>
  <si>
    <t>DsiK</t>
  </si>
  <si>
    <t>DsiR</t>
  </si>
  <si>
    <t>DsiS</t>
  </si>
  <si>
    <t>DsiB</t>
  </si>
  <si>
    <t>1.1</t>
  </si>
  <si>
    <t>1.2</t>
  </si>
  <si>
    <t>1.3</t>
  </si>
  <si>
    <t>1.4</t>
  </si>
  <si>
    <t>1.5</t>
  </si>
  <si>
    <t>1.6</t>
  </si>
  <si>
    <t>3.3</t>
  </si>
  <si>
    <t>3.4</t>
  </si>
  <si>
    <t>3.5</t>
  </si>
  <si>
    <t>3.6</t>
  </si>
  <si>
    <t>3.7</t>
  </si>
  <si>
    <t>Beløb
1.000 kr.</t>
  </si>
  <si>
    <t>UG</t>
  </si>
  <si>
    <t>INH</t>
  </si>
  <si>
    <t>GNH</t>
  </si>
  <si>
    <t>TotR</t>
  </si>
  <si>
    <t>GPi</t>
  </si>
  <si>
    <t>GPu</t>
  </si>
  <si>
    <t>RGTot</t>
  </si>
  <si>
    <t>Xdi</t>
  </si>
  <si>
    <t>UPa</t>
  </si>
  <si>
    <t>Xdu</t>
  </si>
  <si>
    <t>UGn</t>
  </si>
  <si>
    <t>Rat</t>
  </si>
  <si>
    <t>Raa</t>
  </si>
  <si>
    <t>RfS</t>
  </si>
  <si>
    <t>RP</t>
  </si>
  <si>
    <t>Akac</t>
  </si>
  <si>
    <t>Agb</t>
  </si>
  <si>
    <t>Aak</t>
  </si>
  <si>
    <t>Akav</t>
  </si>
  <si>
    <t>Aktv</t>
  </si>
  <si>
    <t>Aatp</t>
  </si>
  <si>
    <t>Aia</t>
  </si>
  <si>
    <t>Aie</t>
  </si>
  <si>
    <t>Ade</t>
  </si>
  <si>
    <t>Axma</t>
  </si>
  <si>
    <t>Aas</t>
  </si>
  <si>
    <t>Aamb</t>
  </si>
  <si>
    <t>Axa</t>
  </si>
  <si>
    <t>Aus</t>
  </si>
  <si>
    <t>Apap</t>
  </si>
  <si>
    <t>Pek</t>
  </si>
  <si>
    <t>PGkc</t>
  </si>
  <si>
    <t>PGiag</t>
  </si>
  <si>
    <t>PGip</t>
  </si>
  <si>
    <t>PGuod</t>
  </si>
  <si>
    <t>PGuoa</t>
  </si>
  <si>
    <t>PGxfd</t>
  </si>
  <si>
    <t>PGas</t>
  </si>
  <si>
    <t>PGmof</t>
  </si>
  <si>
    <t>PGxap</t>
  </si>
  <si>
    <t>PGpaf</t>
  </si>
  <si>
    <t>PGTot</t>
  </si>
  <si>
    <t>PHpf</t>
  </si>
  <si>
    <t>PHus</t>
  </si>
  <si>
    <t>PHrs</t>
  </si>
  <si>
    <t>PHtg</t>
  </si>
  <si>
    <t>PHxf</t>
  </si>
  <si>
    <t>PHTot</t>
  </si>
  <si>
    <t>PEaag</t>
  </si>
  <si>
    <t>PEoe</t>
  </si>
  <si>
    <t>PEav</t>
  </si>
  <si>
    <t>PEo</t>
  </si>
  <si>
    <t>PEavu</t>
  </si>
  <si>
    <t>PEavs</t>
  </si>
  <si>
    <t>PEavo</t>
  </si>
  <si>
    <t>PExv</t>
  </si>
  <si>
    <t>PExr</t>
  </si>
  <si>
    <t>PElr</t>
  </si>
  <si>
    <t>PEvr</t>
  </si>
  <si>
    <t>PErs</t>
  </si>
  <si>
    <t>PExs</t>
  </si>
  <si>
    <t>PEou</t>
  </si>
  <si>
    <t>PEekTot</t>
  </si>
  <si>
    <t>Rev</t>
  </si>
  <si>
    <t>Lån mv.
(året)
1.000 kr.</t>
  </si>
  <si>
    <t>Sikkerheds-
stillelser
(året)
1.000 kr.</t>
  </si>
  <si>
    <t>Ant</t>
  </si>
  <si>
    <t>Antal</t>
  </si>
  <si>
    <t>Offentlige 
myndigheder 
1.000 kr.</t>
  </si>
  <si>
    <t>Erhverv
1.000 kr.</t>
  </si>
  <si>
    <t>Privat 
1.000 kr.</t>
  </si>
  <si>
    <t>I alt 
nedskrevet</t>
  </si>
  <si>
    <t>(1-3) + (2-4)
1.000 kr.</t>
  </si>
  <si>
    <t>Ejendomsinteresser i alt (1.1 + 1.2 + 1.3 + 1.4 + 1.5 + 1.6)</t>
  </si>
  <si>
    <t>Ejendomsinteresser, hvori der ikke drives kreditinstitutvirksomhed, og restrisici på leasingaftaler i alt (2 + 4)</t>
  </si>
  <si>
    <t>Beløb år 
til dato 
1.000 kr.</t>
  </si>
  <si>
    <t>Ap</t>
  </si>
  <si>
    <t>ApP</t>
  </si>
  <si>
    <t>ApK</t>
  </si>
  <si>
    <t>DsiA</t>
  </si>
  <si>
    <t>Beløb 
1.000 kr.</t>
  </si>
  <si>
    <t>BEk</t>
  </si>
  <si>
    <t>Heraf udgør indtægter af ægte købs- og tilbagesalgsforretninger ført under</t>
  </si>
  <si>
    <t>Renteudgifter til</t>
  </si>
  <si>
    <t>Heraf udgør renteudgifter af ægte salgs- og tilbagekøbsforretninger ført under</t>
  </si>
  <si>
    <t>Gebyrer og provisionsindtægter fordelt</t>
  </si>
  <si>
    <t>Personaleudgifter</t>
  </si>
  <si>
    <t>Indland
Antal</t>
  </si>
  <si>
    <t>Udland
Antal</t>
  </si>
  <si>
    <t>Af nedenstående aktivposter udgør ægte købs- og tilbagesalgsforretninger følgende</t>
  </si>
  <si>
    <t>Af nedenstående passivposter udgør ægte salgs- og tilbagekøbsforretninger følgende</t>
  </si>
  <si>
    <t>Aktiver solgt som led i ægte salgs- og tilbagekøbsforretninger</t>
  </si>
  <si>
    <t>BeK</t>
  </si>
  <si>
    <t>BeX</t>
  </si>
  <si>
    <t>BeTot</t>
  </si>
  <si>
    <t>Akkumuleret værdiændring af forpligtelser til dagsværdi som følge af ændring i egen 
kreditrisiko</t>
  </si>
  <si>
    <t>13.1</t>
  </si>
  <si>
    <t>13.2</t>
  </si>
  <si>
    <t>19.1</t>
  </si>
  <si>
    <t>19.2</t>
  </si>
  <si>
    <t>19.3</t>
  </si>
  <si>
    <t>19.4</t>
  </si>
  <si>
    <t>19.5</t>
  </si>
  <si>
    <t>20.1</t>
  </si>
  <si>
    <t>20.2</t>
  </si>
  <si>
    <t>20.3</t>
  </si>
  <si>
    <t>20.4</t>
  </si>
  <si>
    <t xml:space="preserve"> - fuldt sikret</t>
  </si>
  <si>
    <t xml:space="preserve"> - delvis sikret</t>
  </si>
  <si>
    <t>Bogført beholdning ultimo (2 + 4 + 5)</t>
  </si>
  <si>
    <t>4.3</t>
  </si>
  <si>
    <t>4.4</t>
  </si>
  <si>
    <t>4.5</t>
  </si>
  <si>
    <t>4.6</t>
  </si>
  <si>
    <t>4.7</t>
  </si>
  <si>
    <t>5.5</t>
  </si>
  <si>
    <t>5.6</t>
  </si>
  <si>
    <t>Udlån og andre tilgodehavender i alt</t>
  </si>
  <si>
    <t>Andre passiver i alt</t>
  </si>
  <si>
    <t>Obligationer i alt til dagsværdi i alt (1 + 2 + 3)</t>
  </si>
  <si>
    <t>Ad. 6. Obligationer til dagsværdi</t>
  </si>
  <si>
    <t>Indtægter og omkostninger (3.2 + 3.3 + 3.4 - 3.5 - 3.6 - 3.7)</t>
  </si>
  <si>
    <t>AgbTot</t>
  </si>
  <si>
    <t xml:space="preserve">Udlån og andre tilgodehavender fordelt efter kategorier </t>
  </si>
  <si>
    <t>GPl</t>
  </si>
  <si>
    <t>SKTot</t>
  </si>
  <si>
    <t>Renteindtægter/terminspræmie af</t>
  </si>
  <si>
    <t>Udbytte af</t>
  </si>
  <si>
    <t>Kursregulering af</t>
  </si>
  <si>
    <t>Heraf placeret i</t>
  </si>
  <si>
    <t>Akkumulerede nedskrivninger/hensættelser ultimo på udlån og garantidebitorer (1 + 1.1 + 1.2 - 1.3 + 1.4 + 1.5 - 1.6)</t>
  </si>
  <si>
    <t>Akkumulerede nedskrivninger/hensættelser ultimo på udlån og garantidebitorer (1 + 1.1 + 1.2 - 1.3 + 1.4)</t>
  </si>
  <si>
    <t>Akkumulerede nedskrivninger/hensættelser ultimo (1 + 1.1 + 1.2 - 1.3 + 1.4 + 1.5 - 1.6)</t>
  </si>
  <si>
    <r>
      <t>Udlån + garanti-
debitorer
ultimo perioden</t>
    </r>
    <r>
      <rPr>
        <sz val="10"/>
        <color theme="1"/>
        <rFont val="Verdana"/>
        <family val="2"/>
      </rPr>
      <t xml:space="preserve">
1.000 kr.</t>
    </r>
  </si>
  <si>
    <r>
      <t>Individuelle
nedskrivninger/
hensættelser
ultimo perioden</t>
    </r>
    <r>
      <rPr>
        <sz val="10"/>
        <color theme="1"/>
        <rFont val="Verdana"/>
        <family val="2"/>
      </rPr>
      <t xml:space="preserve">
1.000 kr.</t>
    </r>
  </si>
  <si>
    <r>
      <t>Gruppevise
nedskrivninger/
hensættelser
ultimo perioden</t>
    </r>
    <r>
      <rPr>
        <sz val="10"/>
        <color theme="1"/>
        <rFont val="Verdana"/>
        <family val="2"/>
      </rPr>
      <t xml:space="preserve">
1.000 kr.</t>
    </r>
  </si>
  <si>
    <r>
      <t>Periodens 
udgiftsførte 
nedskrivninger/
hensættelser</t>
    </r>
    <r>
      <rPr>
        <vertAlign val="superscript"/>
        <sz val="10"/>
        <color theme="1"/>
        <rFont val="Verdana"/>
        <family val="2"/>
      </rPr>
      <t xml:space="preserve">
</t>
    </r>
    <r>
      <rPr>
        <sz val="10"/>
        <color theme="1"/>
        <rFont val="Verdana"/>
        <family val="2"/>
      </rPr>
      <t>Beløb år til dato
1.000 kr.</t>
    </r>
  </si>
  <si>
    <t>Bogført beløb i balancen</t>
  </si>
  <si>
    <t>hKred</t>
  </si>
  <si>
    <t>Bogført beholdning ultimo</t>
  </si>
  <si>
    <t>Af- og nedskrivninger ultimo</t>
  </si>
  <si>
    <t>Af- og nedskrivninger primo</t>
  </si>
  <si>
    <t>Dagsværdien ultimo</t>
  </si>
  <si>
    <t>Dagsværdien primo</t>
  </si>
  <si>
    <t>Grunde og bygninger (herunder investeringsejendomme)</t>
  </si>
  <si>
    <t>Forskellen mellem obligationer målt til amortiseret kostpris under 2. og 
dagsværdien på opgørelsestidspunktet for samme aktiver</t>
  </si>
  <si>
    <t>IU</t>
  </si>
  <si>
    <t>5.7</t>
  </si>
  <si>
    <t>5.8</t>
  </si>
  <si>
    <t>OUT</t>
  </si>
  <si>
    <t>OUaEK</t>
  </si>
  <si>
    <t>Overført overskud eller underskud ultimo</t>
  </si>
  <si>
    <t>- Valutakontrakter</t>
  </si>
  <si>
    <t>- Rentekontrakter</t>
  </si>
  <si>
    <t>- Aktiekontrakter</t>
  </si>
  <si>
    <t>- Råvarekontrakter</t>
  </si>
  <si>
    <t>- Andre kontrakter</t>
  </si>
  <si>
    <t>IGo</t>
  </si>
  <si>
    <t>Aldersopsparingskonti</t>
  </si>
  <si>
    <t>Aldersopsparingsdepoter</t>
  </si>
  <si>
    <t>Antal kreditinstitutdelinger (ekskl. Hovedsædet)</t>
  </si>
  <si>
    <t>Tabel 1.1 Resultatoplysninger for pengeinstitutter grp. 1-3</t>
  </si>
  <si>
    <t>Tabel 1.2 Balanceoplysninger for pengeinstitutter grp. 1-3</t>
  </si>
  <si>
    <t>Beløb 1000 kr.</t>
  </si>
  <si>
    <t>Tabel 1.3 Kapitalbevægelser for pengeinstitutter grp. 1-3</t>
  </si>
  <si>
    <t>Samlet risikoeksponering</t>
  </si>
  <si>
    <t>Tabel 2.2 Solvensopgørelse for grp. 1-3</t>
  </si>
  <si>
    <t>Beløb 1.000 kr.</t>
  </si>
  <si>
    <t>Denne udregnes med de to ovenstående</t>
  </si>
  <si>
    <t>Tabel 2.3 Noteoplysninger - garantier mv. for grp. 1-3</t>
  </si>
  <si>
    <t>Tabel 2.4 Noter til resultatoplysninger for grp. 1-3</t>
  </si>
  <si>
    <t>Tabel 2.5 Noter til balanceoplysninger for grp. 1-3</t>
  </si>
  <si>
    <t>Tabel 2.6 Noter til balanceoplysninger - kapitalandele i tilknyttede og associerede virksomheder, grp. 1-3</t>
  </si>
  <si>
    <t>Direktion, bestyrelse og repræsentantskab.</t>
  </si>
  <si>
    <t>Tabel 2.7 Noter til balanceoplysninger - immaterielle og materielle aktiver, grp. 1-3</t>
  </si>
  <si>
    <t>Tabel 2.8 Gæld til kreditinstitutter og centralbanker samt indlån og anden gæld, grp. 1-3</t>
  </si>
  <si>
    <t>Tabel 2.10 Mellemværende med tilknyttede og associerede virksomheder mv. for grp. 1-3</t>
  </si>
  <si>
    <t>Tabel 2.11 Supplerende oplysninger vedrørende puljeordninger for grp. 1-3</t>
  </si>
  <si>
    <t>Tabel 2.12 Supplerende oplysninger vedrørende nedskrivninger/hensættelser for grp. 1-3</t>
  </si>
  <si>
    <t>I kolonne 1 og 2 indgår alle individuelt vurderede udlån mv., også dem der ikke er nedskrevet på.</t>
  </si>
  <si>
    <t>Res_Rind_RY</t>
  </si>
  <si>
    <t>Res_Rudg_RY</t>
  </si>
  <si>
    <t>Res_TotR_RY</t>
  </si>
  <si>
    <t>Res_UdAk_RY</t>
  </si>
  <si>
    <t>Res_GPu_RY</t>
  </si>
  <si>
    <t>Res_GPi_RY</t>
  </si>
  <si>
    <t>Res_RGTot_RY</t>
  </si>
  <si>
    <t>Res_Raa_RY</t>
  </si>
  <si>
    <t>Res_Rat_RY</t>
  </si>
  <si>
    <t>Res_RfS_RY</t>
  </si>
  <si>
    <t>Res_UGn_RY</t>
  </si>
  <si>
    <t>Res_Xdu_RY</t>
  </si>
  <si>
    <t>Res_Skat_RY</t>
  </si>
  <si>
    <t>Res_Kreg_RY</t>
  </si>
  <si>
    <t>Res_ImMa_RY</t>
  </si>
  <si>
    <t>Res_Xdi_RY</t>
  </si>
  <si>
    <t>Res_UPa_RY</t>
  </si>
  <si>
    <t>Res_RP_RY</t>
  </si>
  <si>
    <t>Bal_BO_PTot</t>
  </si>
  <si>
    <t>Bal_BO_PEekTot</t>
  </si>
  <si>
    <t>Bal_BO_PExr</t>
  </si>
  <si>
    <t>Bal_BO_PExv</t>
  </si>
  <si>
    <t>Bal_BO_PEav</t>
  </si>
  <si>
    <t>Bal_BO_PEavo</t>
  </si>
  <si>
    <t>Bal_BO_PErs</t>
  </si>
  <si>
    <t>Bal_BO_PEou</t>
  </si>
  <si>
    <t>Bal_BO_PEo</t>
  </si>
  <si>
    <t>Bal_BO_PEavs</t>
  </si>
  <si>
    <t>Bal_BO_PEoe</t>
  </si>
  <si>
    <t>Bal_BO_PElr</t>
  </si>
  <si>
    <t>Bal_BO_PEvr</t>
  </si>
  <si>
    <t>Bal_BO_PExs</t>
  </si>
  <si>
    <t>Bal_BO_PEavu</t>
  </si>
  <si>
    <t>Bal_BO_PGTot</t>
  </si>
  <si>
    <t>Bal_BO_PHrs</t>
  </si>
  <si>
    <t>Bal_BO_PGpaf</t>
  </si>
  <si>
    <t>Bal_BO_Pek</t>
  </si>
  <si>
    <t>Bal_BO_PEaag</t>
  </si>
  <si>
    <t>Bal_BO_PGxap</t>
  </si>
  <si>
    <t>Bal_BO_PHxf</t>
  </si>
  <si>
    <t>Bal_BO_PHTot</t>
  </si>
  <si>
    <t>Bal_BO_PHpf</t>
  </si>
  <si>
    <t>Bal_BO_PHus</t>
  </si>
  <si>
    <t>Bal_BO_PHtg</t>
  </si>
  <si>
    <t>Bal_BO_PGmof</t>
  </si>
  <si>
    <t>Bal_BO_PGiag</t>
  </si>
  <si>
    <t>Bal_BO_PGas</t>
  </si>
  <si>
    <t>Bal_BO_PGxfd</t>
  </si>
  <si>
    <t>Bal_BO_PGuoa</t>
  </si>
  <si>
    <t>Bal_BO_ATot</t>
  </si>
  <si>
    <t>Bal_BO_Apap</t>
  </si>
  <si>
    <t>Bal_BO_PGuod</t>
  </si>
  <si>
    <t>Bal_BO_Axa</t>
  </si>
  <si>
    <t>Bal_BO_PGkc</t>
  </si>
  <si>
    <t>Bal_BO_PGip</t>
  </si>
  <si>
    <t>Bal_BO_Aatp</t>
  </si>
  <si>
    <t>Bal_BO_Akav</t>
  </si>
  <si>
    <t>Bal_BO_Aie</t>
  </si>
  <si>
    <t>Bal_BO_Ade</t>
  </si>
  <si>
    <t>Bal_BO_Axma</t>
  </si>
  <si>
    <t>Bal_BO_AgbTot</t>
  </si>
  <si>
    <t>Bal_BO_Aas</t>
  </si>
  <si>
    <t>Bal_BO_Aktv</t>
  </si>
  <si>
    <t>Bal_BO_Aia</t>
  </si>
  <si>
    <t>Bal_BO_Aus</t>
  </si>
  <si>
    <t>Bal_BO_Aamb</t>
  </si>
  <si>
    <t>Bal_BO_Aoa</t>
  </si>
  <si>
    <t>Bal_BO_Aak</t>
  </si>
  <si>
    <t>Bal_BO_Auta</t>
  </si>
  <si>
    <t>Bal_BO_Autd</t>
  </si>
  <si>
    <t>Bal_BO_Aod</t>
  </si>
  <si>
    <t>Bal_BO_Akac</t>
  </si>
  <si>
    <t>Bal_BO_Atkc</t>
  </si>
  <si>
    <t>Bal_BO_Agb</t>
  </si>
  <si>
    <t>NoEf_Evf_BEAp</t>
  </si>
  <si>
    <t>NoEf_Evf_BEAmt</t>
  </si>
  <si>
    <t>NoEf_Evf_BEApr</t>
  </si>
  <si>
    <t>NoEf_Evf_BEAan</t>
  </si>
  <si>
    <t>NoEf_Evf_EvFg</t>
  </si>
  <si>
    <t>NoEf_Evf_EvTR</t>
  </si>
  <si>
    <t>NoEf_Evf_XFAuk</t>
  </si>
  <si>
    <t>NoEf_Evf_EvTot</t>
  </si>
  <si>
    <t>NoEf_Evf_EvX</t>
  </si>
  <si>
    <t>NoEf_Evf_XFAust</t>
  </si>
  <si>
    <t>NoEf_Evf_EvTK</t>
  </si>
  <si>
    <t>NoEf_Evf_XFAX</t>
  </si>
  <si>
    <t>NoEf_Evf_XFATot</t>
  </si>
  <si>
    <t>regnper</t>
  </si>
  <si>
    <t>regnr</t>
  </si>
  <si>
    <t>REPORTERNAME</t>
  </si>
  <si>
    <t>Virksomhedstype</t>
  </si>
  <si>
    <t>Pengeinstitutter</t>
  </si>
  <si>
    <t>Alm. Brand Bank A/S</t>
  </si>
  <si>
    <t>Basisbank A/S</t>
  </si>
  <si>
    <t>Broager Sparekasse</t>
  </si>
  <si>
    <t>Coop Bank A/S</t>
  </si>
  <si>
    <t>Danske Andelskassers Bank A/S</t>
  </si>
  <si>
    <t>Danske Bank A/S</t>
  </si>
  <si>
    <t>Den Jyske Sparekasse</t>
  </si>
  <si>
    <t>Djurslands Bank A/S</t>
  </si>
  <si>
    <t>Dragsholm Sparekasse</t>
  </si>
  <si>
    <t>Dronninglund Sparekasse</t>
  </si>
  <si>
    <t>Ekspres Bank A/S</t>
  </si>
  <si>
    <t>Folkesparekassen</t>
  </si>
  <si>
    <t>Frørup Andelskasse</t>
  </si>
  <si>
    <t>Frøs Sparekasse</t>
  </si>
  <si>
    <t>Frøslev-Mollerup Sparekasse</t>
  </si>
  <si>
    <t>Fynske Bank A/S</t>
  </si>
  <si>
    <t>Grønlandsbanken, Aktieselskab</t>
  </si>
  <si>
    <t>Hvidbjerg Bank. Aktieselskab</t>
  </si>
  <si>
    <t>Jutlander Bank A/S</t>
  </si>
  <si>
    <t>Jyske Bank A/S</t>
  </si>
  <si>
    <t>Kreditbanken A/S</t>
  </si>
  <si>
    <t>Langå Sparekasse</t>
  </si>
  <si>
    <t>Lån &amp; Spar Bank A/S</t>
  </si>
  <si>
    <t>Lægernes Bank A/S</t>
  </si>
  <si>
    <t>Merkur Andelskasse</t>
  </si>
  <si>
    <t>Middelfart Sparekasse</t>
  </si>
  <si>
    <t>Møns Bank A/S</t>
  </si>
  <si>
    <t>Nordfyns Bank, Aktieselskabet</t>
  </si>
  <si>
    <t>Nordjyske Bank A/S</t>
  </si>
  <si>
    <t>Nykredit Bank A/S</t>
  </si>
  <si>
    <t>PenSam Bank A/S</t>
  </si>
  <si>
    <t>Rise Flemløse Sparekasse</t>
  </si>
  <si>
    <t>Rønde Sparekasse</t>
  </si>
  <si>
    <t>Salling Bank A/S</t>
  </si>
  <si>
    <t>Saxo Bank A/S</t>
  </si>
  <si>
    <t>Saxo Privatbank A/S</t>
  </si>
  <si>
    <t>Skjern Bank A/S</t>
  </si>
  <si>
    <t>Spar Nord Bank A/S</t>
  </si>
  <si>
    <t>Sparekassen Balling</t>
  </si>
  <si>
    <t>Sparekassen Bredebro</t>
  </si>
  <si>
    <t>Sparekassen Djursland</t>
  </si>
  <si>
    <t>Sparekassen Kronjylland</t>
  </si>
  <si>
    <t>Sparekassen Sjælland-Fyn A/S</t>
  </si>
  <si>
    <t>Sparekassen Thy</t>
  </si>
  <si>
    <t>Sparekassen Vendsyssel</t>
  </si>
  <si>
    <t>Sparekassen for Nr. Nebel og Omegn</t>
  </si>
  <si>
    <t>Sydbank A/S</t>
  </si>
  <si>
    <t>Totalbanken A/S</t>
  </si>
  <si>
    <t>Vestjysk Bank A/S</t>
  </si>
  <si>
    <t>Østjydsk Bank A/S</t>
  </si>
  <si>
    <t>Andelskassen Fælleskassen</t>
  </si>
  <si>
    <t>Andelskassen OIKOS</t>
  </si>
  <si>
    <t>Borbjerg Sparekasse</t>
  </si>
  <si>
    <t>Fanø Sparekasse</t>
  </si>
  <si>
    <t>Faster Andelskasse</t>
  </si>
  <si>
    <t>Klim Sparekasse</t>
  </si>
  <si>
    <t>Københavns Andelskasse</t>
  </si>
  <si>
    <t>Leasing Fyn Bank A/S</t>
  </si>
  <si>
    <t>Maj Bank A/S</t>
  </si>
  <si>
    <t>PFA Bank A/S</t>
  </si>
  <si>
    <t>Sparekassen Den lille Bikube</t>
  </si>
  <si>
    <t>Stadil Sparekasse</t>
  </si>
  <si>
    <t>Sønderhå-Hørsted Sparekasse</t>
  </si>
  <si>
    <t>Nordoya Sparikassi</t>
  </si>
  <si>
    <t>P/F  Betri Banki</t>
  </si>
  <si>
    <t>P/F BankNordik</t>
  </si>
  <si>
    <t>Suduroyar Sparikassi P/F</t>
  </si>
  <si>
    <r>
      <t>Lov om finansiel virksomhed § 147 og 149</t>
    </r>
    <r>
      <rPr>
        <sz val="10"/>
        <color rgb="FFFF0000"/>
        <rFont val="Verdana"/>
        <family val="2"/>
      </rPr>
      <t/>
    </r>
  </si>
  <si>
    <t>Tabel 1.1 Resultatoplysninger for pengeinstitutter grp. 4</t>
  </si>
  <si>
    <t>Tabel 2.3 Noteoplysninger - garantier mv. for grp. 4</t>
  </si>
  <si>
    <t>Tabel 1.2 Balanceoplysninger for pengeinstitutter grp. 4</t>
  </si>
  <si>
    <t>Udlån
1.000 kr.</t>
  </si>
  <si>
    <t>Garantidebitorer
1.000 kr.</t>
  </si>
  <si>
    <t>Regnr</t>
  </si>
  <si>
    <t>Vælg selskab</t>
  </si>
  <si>
    <t>Tabel 4.1 Resultatoplysninger for pengeinstitutter grp. 1-3</t>
  </si>
  <si>
    <t>Tabel 4.2 Balanceoplysninger for pengeinstitutter grp. 1-3</t>
  </si>
  <si>
    <t>Tabel 4.3 Noteoplysninger - garantier mv. for grp. 1-3</t>
  </si>
  <si>
    <t>Tabel 4.4 Resultatoplysninger for pengeinstitutter grp. 4</t>
  </si>
  <si>
    <t>Tabel 4.5 Balanceoplysninger for pengeinstitutter grp. 4</t>
  </si>
  <si>
    <t>Tabel 4.6 Noteoplysninger - garantier mv. for grp. 4</t>
  </si>
  <si>
    <t>Tabel 4.7 Resultatoplysninger for færøske pengeinstitutter - grp. 6</t>
  </si>
  <si>
    <t>Kapitel 1 – Resultatopgørelse og balance for pengeinstitutter i gruppe 1, 2 og 3</t>
  </si>
  <si>
    <t>l</t>
  </si>
  <si>
    <t>Kapitel 2 – Noter og specifikationer</t>
  </si>
  <si>
    <t>Kapitel 3 – Resultatopgørelse og balance for pengeinstitutter i gruppe 4</t>
  </si>
  <si>
    <t>Kapitel 4 – Årsregnskaber</t>
  </si>
  <si>
    <t>Enkeltregnskaber for pengeinstitutter i gruppe 1, 2 og 3</t>
  </si>
  <si>
    <t>Enkeltregnskaber for pengeinstitutter i gruppe 4</t>
  </si>
  <si>
    <t>Enkeltregnskaber for færøske pengeinstitutter</t>
  </si>
  <si>
    <t>Kapitel 5 – Register over årsregnskaber</t>
  </si>
  <si>
    <t>Tabel 1.1</t>
  </si>
  <si>
    <t>Tabel 1.2</t>
  </si>
  <si>
    <t>Resultatoplysninger</t>
  </si>
  <si>
    <t>Balanceoplysninger</t>
  </si>
  <si>
    <t>Tabel 2.1</t>
  </si>
  <si>
    <t>Tabel 2.2</t>
  </si>
  <si>
    <t>Tabel 2.3</t>
  </si>
  <si>
    <t>Tabel 2.4</t>
  </si>
  <si>
    <t>Tabel 2.5</t>
  </si>
  <si>
    <t>Tabel 2.6</t>
  </si>
  <si>
    <t>Tabel 2.7</t>
  </si>
  <si>
    <t>Tabel 2.8</t>
  </si>
  <si>
    <t>Tabel 2.9</t>
  </si>
  <si>
    <t>Tabel 2.10</t>
  </si>
  <si>
    <t>Tabel 2.11</t>
  </si>
  <si>
    <t>Tabel 2.12</t>
  </si>
  <si>
    <t>Tabel 2.13</t>
  </si>
  <si>
    <t>Tabel 2.14</t>
  </si>
  <si>
    <t>Tabel 2.15</t>
  </si>
  <si>
    <t>Tabel 2.16</t>
  </si>
  <si>
    <t>Tabel 2.17</t>
  </si>
  <si>
    <t>Tabel 2.18</t>
  </si>
  <si>
    <t>Tabel 2.19</t>
  </si>
  <si>
    <t>Kapitalbevægelser</t>
  </si>
  <si>
    <t>Solvensopgørelse</t>
  </si>
  <si>
    <t>Garantier mv.</t>
  </si>
  <si>
    <t>Immaterielle aktiver og materielle aktiver</t>
  </si>
  <si>
    <t>Gæld til kreditinstitutter og centralbanker samt indlån og anden gæld</t>
  </si>
  <si>
    <t>Ægte salgs- og tilbagekøbsforretninger samt ægte købs- og tilbagesalgsforretninger</t>
  </si>
  <si>
    <t>Mellemværender med tilknyttede og associerede virksomheder mv.</t>
  </si>
  <si>
    <t>Puljeordninger</t>
  </si>
  <si>
    <t>Nedskrivninger/hensættelser</t>
  </si>
  <si>
    <t>Udlån, garantidebitorer og nedskrivninger/hensættelser fordelt på sektorer og brancher</t>
  </si>
  <si>
    <t>Udlån, garantidebitorer og nedskrivninger/hensættelser fordelt efter størrelse af udlån mv.</t>
  </si>
  <si>
    <t>Tilgodehavender med nedsat rente</t>
  </si>
  <si>
    <t>Udlån fordelt efter kategorier</t>
  </si>
  <si>
    <t>Tabel 2.9 Ægte salgs- og tilbagekøbsforretninger samt ægte købs- og salgsforretninger, grp. 1-3</t>
  </si>
  <si>
    <t>Tabel 2.13 Udlån, garantidebitorer og nedskrivninger/hensættelser fordelt på sektorer og brancher, grp. 1-3</t>
  </si>
  <si>
    <t>Tabel 2.14 Udlån, garantidebitorer, nedskrivninger/hensættelser fordelt efter størrelse af udlån mv., grp. 1-3</t>
  </si>
  <si>
    <t>Tabel 2.15 Supplerende oplysninger vedrørende grunde og bygninger samt leasing, grp. 1-3</t>
  </si>
  <si>
    <t>Tabel 2.16 Supplerende oplysninger vedrørende tilgodehavender med nedsat rente, grp 1-3</t>
  </si>
  <si>
    <t>Tabel 2.17 Tilgodehavender med nedsat rente, grp. 1-3</t>
  </si>
  <si>
    <t>Tabel 2.18 Særlige indlånsformer, grp. 1-3</t>
  </si>
  <si>
    <t>Tabel 2.19 Struktur og beskæftigelse, grp. 1-3</t>
  </si>
  <si>
    <t>Tabel 3.1</t>
  </si>
  <si>
    <t>Tabel 3.2</t>
  </si>
  <si>
    <t>Tabel 3.3</t>
  </si>
  <si>
    <t>Tabel 4.1</t>
  </si>
  <si>
    <t>Tabel 4.2</t>
  </si>
  <si>
    <t>Tabel 4.3</t>
  </si>
  <si>
    <t>Tabel 4.4</t>
  </si>
  <si>
    <t>Tabel 4.5</t>
  </si>
  <si>
    <t>Tabel 4.6</t>
  </si>
  <si>
    <t>Tabel 4.7</t>
  </si>
  <si>
    <t>Tabel 4.8</t>
  </si>
  <si>
    <t>Bilag 5.1</t>
  </si>
  <si>
    <t>Bilag 6.1</t>
  </si>
  <si>
    <t>Størrelsesgruppering</t>
  </si>
  <si>
    <t>Kapitel 6 – Bilag</t>
  </si>
  <si>
    <t>Banker, sparekasser og andelskasser</t>
  </si>
  <si>
    <t>Balance</t>
  </si>
  <si>
    <t>Resultatopgørelse</t>
  </si>
  <si>
    <t>Tilbage til indholdsfortegnelsen</t>
  </si>
  <si>
    <t>Gruppe 1 - Arb. kapital over 75 mia. kr.</t>
  </si>
  <si>
    <t>Gruppe 2 - Arb. kapital over 12 mia. kr.</t>
  </si>
  <si>
    <t>Institutter i alt: 12</t>
  </si>
  <si>
    <t>Gruppe 6 - Færøske Pengeinstitutter</t>
  </si>
  <si>
    <t>Institutter i alt: 4</t>
  </si>
  <si>
    <t>Bilag 6.1 register over andelskasser, banker og sparekasser</t>
  </si>
  <si>
    <t>Reg.nr.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</si>
  <si>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</si>
  <si>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</si>
  <si>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</si>
  <si>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</si>
  <si>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</si>
  <si>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</si>
  <si>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</si>
  <si>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</si>
  <si>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</si>
  <si>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</si>
  <si>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</si>
  <si>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</si>
  <si>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</si>
  <si>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P</t>
  </si>
  <si>
    <t>R</t>
  </si>
  <si>
    <t>S</t>
  </si>
  <si>
    <t>T</t>
  </si>
  <si>
    <t>V</t>
  </si>
  <si>
    <t>Ø</t>
  </si>
  <si>
    <t>Aktieselskabet Arbejdernes Landsbank</t>
  </si>
  <si>
    <t>Ringkjøbing Landbobank. Aktieselskab</t>
  </si>
  <si>
    <t>Østervrå Andelskasse</t>
  </si>
  <si>
    <t>Pengeinstitutter: Statistisk materiale 2017</t>
  </si>
  <si>
    <t>Lollands Bank A/S</t>
  </si>
  <si>
    <t>Bilag 6.1 Størrelsesgruppering pr. ultimo 2017</t>
  </si>
  <si>
    <t>Institutter i alt: 33</t>
  </si>
  <si>
    <t>institutter i alt: 18</t>
  </si>
  <si>
    <t>Tabel 4.5 Balanceoplysninger for pengeinstitutter grp. 6</t>
  </si>
  <si>
    <t>Gruppe 3 - Arb. kapital over 750 mio. kr.</t>
  </si>
  <si>
    <t>Gruppe 4 - Arb. kapital under 750 mio. 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</si>
</sst>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kr.&quot;;[Red]\-#,##0\ &quot;kr.&quot;"/>
    <numFmt numFmtId="165" formatCode="0.0"/>
  </numFmts>
  <fonts count="32" x14ac:knownFonts="1">
    <font>
      <sz val="11"/>
      <color theme="1"/>
      <name val="Calibri"/>
      <family val="2"/>
      <scheme val="minor"/>
    </font>
    <font>
      <b/>
      <sz val="18"/>
      <color theme="4"/>
      <name val="Verdana"/>
      <family val="2"/>
    </font>
    <font>
      <i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vertAlign val="superscript"/>
      <sz val="10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8"/>
      <color theme="4"/>
      <name val="Constantia"/>
      <family val="1"/>
    </font>
    <font>
      <sz val="10"/>
      <color rgb="FFFF0000"/>
      <name val="Verdana"/>
      <family val="2"/>
    </font>
    <font>
      <sz val="11"/>
      <color rgb="FF0070C0"/>
      <name val="Calibri"/>
      <family val="2"/>
      <scheme val="minor"/>
    </font>
    <font>
      <b/>
      <sz val="10"/>
      <color rgb="FF0070C0"/>
      <name val="Verdan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990000"/>
      <name val="Constantia"/>
      <family val="1"/>
    </font>
    <font>
      <b/>
      <sz val="16"/>
      <color rgb="FF990000"/>
      <name val="Constantia"/>
      <family val="1"/>
    </font>
    <font>
      <sz val="12"/>
      <name val="Constantia"/>
      <family val="1"/>
    </font>
    <font>
      <sz val="10"/>
      <name val="Constantia"/>
      <family val="1"/>
    </font>
    <font>
      <sz val="8"/>
      <color theme="4"/>
      <name val="Wingdings"/>
      <charset val="2"/>
    </font>
    <font>
      <u/>
      <sz val="10"/>
      <color theme="10"/>
      <name val="Arial"/>
      <family val="2"/>
    </font>
    <font>
      <sz val="10"/>
      <color theme="10"/>
      <name val="Constantia"/>
      <family val="1"/>
    </font>
    <font>
      <b/>
      <sz val="11"/>
      <name val="Constantia"/>
      <family val="1"/>
    </font>
    <font>
      <sz val="11"/>
      <name val="Constantia"/>
      <family val="1"/>
    </font>
    <font>
      <b/>
      <sz val="12"/>
      <name val="Constantia"/>
      <family val="1"/>
    </font>
    <font>
      <b/>
      <sz val="11"/>
      <color rgb="FF990000"/>
      <name val="Constantia"/>
      <family val="1"/>
    </font>
    <font>
      <sz val="10"/>
      <color theme="1"/>
      <name val="Calibri"/>
      <family val="2"/>
      <scheme val="minor"/>
    </font>
    <font>
      <b/>
      <sz val="11"/>
      <color theme="4"/>
      <name val="Verdana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</borders>
  <cellStyleXfs count="3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7" fillId="0" borderId="0"/>
  </cellStyleXfs>
  <cellXfs count="239">
    <xf numFmtId="0" fontId="0" fillId="0" borderId="0" xfId="0"/>
    <xf numFmtId="0" fontId="0" fillId="3" borderId="1" xfId="0" applyFill="1" applyBorder="1"/>
    <xf numFmtId="0" fontId="3" fillId="4" borderId="0" xfId="0" applyFont="1" applyFill="1" applyAlignment="1">
      <alignment horizontal="center" vertical="center"/>
    </xf>
    <xf numFmtId="0" fontId="0" fillId="0" borderId="0" xfId="0" applyFont="1"/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right" vertical="top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0" fillId="0" borderId="0" xfId="0" applyAlignment="1"/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3" fillId="4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4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/>
    <xf numFmtId="0" fontId="3" fillId="4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0" fillId="5" borderId="0" xfId="0" applyFill="1" applyBorder="1"/>
    <xf numFmtId="0" fontId="3" fillId="3" borderId="14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right" vertical="top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2" xfId="0" applyFont="1" applyFill="1" applyBorder="1" applyAlignment="1">
      <alignment horizontal="left" vertical="center"/>
    </xf>
    <xf numFmtId="0" fontId="0" fillId="0" borderId="0" xfId="0" applyFill="1" applyBorder="1"/>
    <xf numFmtId="0" fontId="3" fillId="0" borderId="2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0" fillId="3" borderId="10" xfId="0" applyFill="1" applyBorder="1"/>
    <xf numFmtId="0" fontId="3" fillId="3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3" fillId="3" borderId="19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center"/>
    </xf>
    <xf numFmtId="0" fontId="10" fillId="0" borderId="0" xfId="0" applyFont="1"/>
    <xf numFmtId="0" fontId="11" fillId="3" borderId="1" xfId="0" applyFont="1" applyFill="1" applyBorder="1" applyAlignment="1">
      <alignment horizontal="left" vertical="center"/>
    </xf>
    <xf numFmtId="0" fontId="0" fillId="0" borderId="0" xfId="0"/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7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0" fillId="0" borderId="0" xfId="0"/>
    <xf numFmtId="3" fontId="0" fillId="0" borderId="0" xfId="0" applyNumberFormat="1"/>
    <xf numFmtId="0" fontId="13" fillId="0" borderId="1" xfId="0" applyFont="1" applyBorder="1"/>
    <xf numFmtId="0" fontId="0" fillId="0" borderId="1" xfId="0" applyBorder="1"/>
    <xf numFmtId="0" fontId="0" fillId="5" borderId="0" xfId="0" applyFill="1"/>
    <xf numFmtId="0" fontId="14" fillId="5" borderId="0" xfId="0" applyFont="1" applyFill="1" applyBorder="1"/>
    <xf numFmtId="165" fontId="0" fillId="0" borderId="1" xfId="0" applyNumberFormat="1" applyBorder="1" applyAlignment="1">
      <alignment horizontal="right"/>
    </xf>
    <xf numFmtId="0" fontId="15" fillId="3" borderId="0" xfId="0" applyFont="1" applyFill="1" applyAlignment="1"/>
    <xf numFmtId="0" fontId="16" fillId="3" borderId="0" xfId="0" applyFont="1" applyFill="1"/>
    <xf numFmtId="0" fontId="17" fillId="3" borderId="0" xfId="0" applyFont="1" applyFill="1"/>
    <xf numFmtId="0" fontId="18" fillId="3" borderId="0" xfId="0" applyFont="1" applyFill="1" applyAlignment="1">
      <alignment horizontal="right" vertical="center"/>
    </xf>
    <xf numFmtId="0" fontId="20" fillId="3" borderId="0" xfId="1" applyFont="1" applyFill="1" applyAlignment="1" applyProtection="1"/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21" fillId="3" borderId="0" xfId="0" applyFont="1" applyFill="1"/>
    <xf numFmtId="0" fontId="22" fillId="3" borderId="0" xfId="0" applyFont="1" applyFill="1"/>
    <xf numFmtId="0" fontId="23" fillId="3" borderId="0" xfId="0" applyFont="1" applyFill="1"/>
    <xf numFmtId="0" fontId="24" fillId="5" borderId="0" xfId="0" applyFont="1" applyFill="1"/>
    <xf numFmtId="0" fontId="1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3" fillId="0" borderId="6" xfId="0" quotePrefix="1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25" fillId="0" borderId="0" xfId="0" applyFont="1"/>
    <xf numFmtId="0" fontId="26" fillId="5" borderId="0" xfId="0" applyFont="1" applyFill="1" applyBorder="1" applyAlignment="1">
      <alignment vertical="center"/>
    </xf>
    <xf numFmtId="0" fontId="0" fillId="6" borderId="0" xfId="0" applyFill="1"/>
    <xf numFmtId="0" fontId="0" fillId="0" borderId="23" xfId="0" applyBorder="1"/>
    <xf numFmtId="0" fontId="19" fillId="3" borderId="0" xfId="1" applyFill="1" applyAlignment="1" applyProtection="1"/>
    <xf numFmtId="0" fontId="27" fillId="7" borderId="0" xfId="2" applyFill="1"/>
    <xf numFmtId="0" fontId="30" fillId="7" borderId="0" xfId="2" applyFont="1" applyFill="1"/>
    <xf numFmtId="0" fontId="29" fillId="3" borderId="0" xfId="2" applyFont="1" applyFill="1" applyBorder="1" applyAlignment="1">
      <alignment horizontal="left"/>
    </xf>
    <xf numFmtId="0" fontId="25" fillId="3" borderId="0" xfId="2" applyFont="1" applyFill="1" applyBorder="1" applyAlignment="1">
      <alignment horizontal="left"/>
    </xf>
    <xf numFmtId="49" fontId="25" fillId="3" borderId="0" xfId="2" applyNumberFormat="1" applyFont="1" applyFill="1" applyBorder="1" applyAlignment="1">
      <alignment horizontal="left"/>
    </xf>
    <xf numFmtId="0" fontId="25" fillId="3" borderId="0" xfId="2" applyNumberFormat="1" applyFont="1" applyFill="1" applyBorder="1" applyAlignment="1">
      <alignment horizontal="left"/>
    </xf>
    <xf numFmtId="0" fontId="25" fillId="0" borderId="0" xfId="2" applyFont="1" applyFill="1" applyBorder="1" applyAlignment="1">
      <alignment horizontal="left"/>
    </xf>
    <xf numFmtId="0" fontId="29" fillId="0" borderId="0" xfId="2" applyFont="1" applyFill="1" applyBorder="1" applyAlignment="1">
      <alignment horizontal="left"/>
    </xf>
    <xf numFmtId="0" fontId="28" fillId="3" borderId="23" xfId="2" applyFont="1" applyFill="1" applyBorder="1" applyAlignment="1">
      <alignment horizontal="left"/>
    </xf>
    <xf numFmtId="0" fontId="29" fillId="3" borderId="23" xfId="2" applyFont="1" applyFill="1" applyBorder="1" applyAlignment="1">
      <alignment horizontal="left"/>
    </xf>
    <xf numFmtId="0" fontId="29" fillId="3" borderId="25" xfId="2" applyFont="1" applyFill="1" applyBorder="1" applyAlignment="1">
      <alignment horizontal="left"/>
    </xf>
    <xf numFmtId="0" fontId="29" fillId="3" borderId="6" xfId="2" applyFont="1" applyFill="1" applyBorder="1" applyAlignment="1">
      <alignment horizontal="left"/>
    </xf>
    <xf numFmtId="0" fontId="29" fillId="3" borderId="21" xfId="2" applyFont="1" applyFill="1" applyBorder="1" applyAlignment="1">
      <alignment horizontal="left"/>
    </xf>
    <xf numFmtId="0" fontId="29" fillId="3" borderId="7" xfId="2" applyFont="1" applyFill="1" applyBorder="1" applyAlignment="1">
      <alignment horizontal="left"/>
    </xf>
    <xf numFmtId="0" fontId="25" fillId="3" borderId="8" xfId="2" applyFont="1" applyFill="1" applyBorder="1" applyAlignment="1">
      <alignment horizontal="left"/>
    </xf>
    <xf numFmtId="0" fontId="29" fillId="3" borderId="8" xfId="2" applyFont="1" applyFill="1" applyBorder="1" applyAlignment="1">
      <alignment horizontal="left"/>
    </xf>
    <xf numFmtId="0" fontId="29" fillId="3" borderId="22" xfId="2" applyFont="1" applyFill="1" applyBorder="1" applyAlignment="1">
      <alignment horizontal="left"/>
    </xf>
    <xf numFmtId="0" fontId="25" fillId="3" borderId="6" xfId="2" applyNumberFormat="1" applyFont="1" applyFill="1" applyBorder="1" applyAlignment="1">
      <alignment horizontal="left"/>
    </xf>
    <xf numFmtId="0" fontId="25" fillId="3" borderId="22" xfId="2" applyFont="1" applyFill="1" applyBorder="1" applyAlignment="1">
      <alignment horizontal="left"/>
    </xf>
    <xf numFmtId="0" fontId="25" fillId="3" borderId="23" xfId="2" applyFont="1" applyFill="1" applyBorder="1" applyAlignment="1">
      <alignment horizontal="left"/>
    </xf>
    <xf numFmtId="0" fontId="25" fillId="3" borderId="25" xfId="2" applyFont="1" applyFill="1" applyBorder="1" applyAlignment="1">
      <alignment horizontal="left"/>
    </xf>
    <xf numFmtId="0" fontId="25" fillId="3" borderId="21" xfId="2" applyFont="1" applyFill="1" applyBorder="1" applyAlignment="1">
      <alignment horizontal="left"/>
    </xf>
    <xf numFmtId="0" fontId="25" fillId="3" borderId="7" xfId="2" applyFont="1" applyFill="1" applyBorder="1" applyAlignment="1">
      <alignment horizontal="left"/>
    </xf>
    <xf numFmtId="0" fontId="31" fillId="3" borderId="24" xfId="2" applyFont="1" applyFill="1" applyBorder="1" applyAlignment="1">
      <alignment horizontal="left"/>
    </xf>
    <xf numFmtId="0" fontId="27" fillId="3" borderId="0" xfId="2" applyFill="1"/>
    <xf numFmtId="0" fontId="13" fillId="3" borderId="0" xfId="0" applyFont="1" applyFill="1"/>
    <xf numFmtId="0" fontId="0" fillId="3" borderId="0" xfId="0" applyNumberFormat="1" applyFill="1"/>
    <xf numFmtId="0" fontId="13" fillId="3" borderId="0" xfId="0" applyNumberFormat="1" applyFont="1" applyFill="1"/>
    <xf numFmtId="0" fontId="0" fillId="3" borderId="0" xfId="0" applyFill="1" applyAlignment="1">
      <alignment horizontal="center"/>
    </xf>
    <xf numFmtId="0" fontId="0" fillId="0" borderId="0" xfId="0" applyFill="1"/>
    <xf numFmtId="0" fontId="0" fillId="0" borderId="0" xfId="0" applyNumberFormat="1"/>
    <xf numFmtId="49" fontId="0" fillId="0" borderId="0" xfId="0" applyNumberFormat="1"/>
    <xf numFmtId="0" fontId="0" fillId="0" borderId="0" xfId="0" applyNumberFormat="1"/>
    <xf numFmtId="49" fontId="0" fillId="0" borderId="0" xfId="0" applyNumberFormat="1"/>
    <xf numFmtId="0" fontId="0" fillId="0" borderId="0" xfId="0"/>
    <xf numFmtId="0" fontId="0" fillId="0" borderId="0" xfId="0" applyNumberFormat="1"/>
    <xf numFmtId="49" fontId="0" fillId="0" borderId="0" xfId="0" applyNumberFormat="1"/>
    <xf numFmtId="0" fontId="0" fillId="0" borderId="0" xfId="0"/>
    <xf numFmtId="0" fontId="0" fillId="0" borderId="0" xfId="0" applyNumberFormat="1"/>
    <xf numFmtId="49" fontId="0" fillId="0" borderId="0" xfId="0" applyNumberFormat="1"/>
    <xf numFmtId="0" fontId="0" fillId="0" borderId="0" xfId="0"/>
    <xf numFmtId="0" fontId="0" fillId="0" borderId="0" xfId="0" applyNumberFormat="1"/>
    <xf numFmtId="49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3" fillId="0" borderId="1" xfId="0" applyNumberFormat="1" applyFont="1" applyBorder="1" applyAlignment="1" applyProtection="1">
      <alignment horizontal="right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>
      <alignment horizontal="left" vertical="center" wrapText="1"/>
    </xf>
    <xf numFmtId="0" fontId="19" fillId="0" borderId="0" xfId="1" applyAlignment="1" applyProtection="1"/>
    <xf numFmtId="0" fontId="8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 vertical="center"/>
      <protection hidden="1"/>
    </xf>
    <xf numFmtId="0" fontId="1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</cellXfs>
  <cellStyles count="3">
    <cellStyle name="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1295400</xdr:colOff>
      <xdr:row>0</xdr:row>
      <xdr:rowOff>19050</xdr:rowOff>
    </xdr:from>
    <xdr:to>
      <xdr:col>3</xdr:col>
      <xdr:colOff>3219450</xdr:colOff>
      <xdr:row>3</xdr:row>
      <xdr:rowOff>104775</xdr:rowOff>
    </xdr:to>
    <xdr:pic>
      <xdr:nvPicPr>
        <xdr:cNvPr id="3" name="Billede 1" descr="FT-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9050"/>
          <a:ext cx="19240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66"/>
  <sheetViews>
    <sheetView showGridLines="0" tabSelected="1" zoomScaleNormal="100" workbookViewId="0"/>
  </sheetViews>
  <sheetFormatPr defaultColWidth="0" defaultRowHeight="14.4" zeroHeight="1" x14ac:dyDescent="0.3"/>
  <cols>
    <col min="1" max="1" width="2.44140625" customWidth="1"/>
    <col min="2" max="2" width="9.109375" customWidth="1"/>
    <col min="3" max="3" width="10.88671875" customWidth="1"/>
    <col min="4" max="4" width="92.88671875" customWidth="1"/>
    <col min="5" max="5" width="9.109375" customWidth="1"/>
    <col min="6" max="16384" width="9.109375" hidden="1"/>
  </cols>
  <sheetData>
    <row r="1" spans="2:4" x14ac:dyDescent="0.3"/>
    <row r="2" spans="2:4" x14ac:dyDescent="0.3"/>
    <row r="3" spans="2:4" x14ac:dyDescent="0.3"/>
    <row r="4" spans="2:4" ht="30" customHeight="1" x14ac:dyDescent="0.3"/>
    <row r="5" spans="2:4" ht="28.8" x14ac:dyDescent="0.55000000000000004">
      <c r="B5" s="133" t="s">
        <v>1296</v>
      </c>
      <c r="C5" s="87"/>
    </row>
    <row r="6" spans="2:4" x14ac:dyDescent="0.3">
      <c r="B6" s="145"/>
      <c r="C6" s="132"/>
    </row>
    <row r="7" spans="2:4" ht="21" x14ac:dyDescent="0.4">
      <c r="B7" s="135" t="s">
        <v>1195</v>
      </c>
      <c r="C7" s="135"/>
      <c r="D7" s="103"/>
    </row>
    <row r="8" spans="2:4" ht="15.6" x14ac:dyDescent="0.3">
      <c r="B8" s="136"/>
      <c r="C8" s="137"/>
      <c r="D8" s="103"/>
    </row>
    <row r="9" spans="2:4" x14ac:dyDescent="0.3">
      <c r="B9" s="138" t="s">
        <v>1196</v>
      </c>
      <c r="C9" s="155" t="s">
        <v>1204</v>
      </c>
      <c r="D9" s="103" t="s">
        <v>1206</v>
      </c>
    </row>
    <row r="10" spans="2:4" x14ac:dyDescent="0.3">
      <c r="B10" s="138" t="s">
        <v>1196</v>
      </c>
      <c r="C10" s="155" t="s">
        <v>1205</v>
      </c>
      <c r="D10" s="103" t="s">
        <v>1207</v>
      </c>
    </row>
    <row r="11" spans="2:4" x14ac:dyDescent="0.3">
      <c r="B11" s="139"/>
      <c r="C11" s="137"/>
      <c r="D11" s="137"/>
    </row>
    <row r="12" spans="2:4" ht="21" x14ac:dyDescent="0.4">
      <c r="B12" s="140" t="s">
        <v>1197</v>
      </c>
      <c r="C12" s="137"/>
      <c r="D12" s="137"/>
    </row>
    <row r="13" spans="2:4" ht="15.6" x14ac:dyDescent="0.3">
      <c r="B13" s="136"/>
      <c r="C13" s="137"/>
      <c r="D13" s="137"/>
    </row>
    <row r="14" spans="2:4" x14ac:dyDescent="0.3">
      <c r="B14" s="138" t="s">
        <v>1196</v>
      </c>
      <c r="C14" s="155" t="s">
        <v>1208</v>
      </c>
      <c r="D14" s="103" t="s">
        <v>1227</v>
      </c>
    </row>
    <row r="15" spans="2:4" x14ac:dyDescent="0.3">
      <c r="B15" s="138" t="s">
        <v>1196</v>
      </c>
      <c r="C15" s="155" t="s">
        <v>1209</v>
      </c>
      <c r="D15" s="103" t="s">
        <v>1228</v>
      </c>
    </row>
    <row r="16" spans="2:4" x14ac:dyDescent="0.3">
      <c r="B16" s="138" t="s">
        <v>1196</v>
      </c>
      <c r="C16" s="155" t="s">
        <v>1210</v>
      </c>
      <c r="D16" s="103" t="s">
        <v>1229</v>
      </c>
    </row>
    <row r="17" spans="2:4" x14ac:dyDescent="0.3">
      <c r="B17" s="138" t="s">
        <v>1196</v>
      </c>
      <c r="C17" s="155" t="s">
        <v>1211</v>
      </c>
      <c r="D17" s="103" t="s">
        <v>1206</v>
      </c>
    </row>
    <row r="18" spans="2:4" x14ac:dyDescent="0.3">
      <c r="B18" s="138" t="s">
        <v>1196</v>
      </c>
      <c r="C18" s="155" t="s">
        <v>1212</v>
      </c>
      <c r="D18" s="103" t="s">
        <v>1207</v>
      </c>
    </row>
    <row r="19" spans="2:4" x14ac:dyDescent="0.3">
      <c r="B19" s="138" t="s">
        <v>1196</v>
      </c>
      <c r="C19" s="155" t="s">
        <v>1213</v>
      </c>
      <c r="D19" s="103" t="s">
        <v>329</v>
      </c>
    </row>
    <row r="20" spans="2:4" x14ac:dyDescent="0.3">
      <c r="B20" s="138" t="s">
        <v>1196</v>
      </c>
      <c r="C20" s="155" t="s">
        <v>1214</v>
      </c>
      <c r="D20" s="103" t="s">
        <v>1230</v>
      </c>
    </row>
    <row r="21" spans="2:4" x14ac:dyDescent="0.3">
      <c r="B21" s="138" t="s">
        <v>1196</v>
      </c>
      <c r="C21" s="155" t="s">
        <v>1215</v>
      </c>
      <c r="D21" s="103" t="s">
        <v>1231</v>
      </c>
    </row>
    <row r="22" spans="2:4" x14ac:dyDescent="0.3">
      <c r="B22" s="138" t="s">
        <v>1196</v>
      </c>
      <c r="C22" s="155" t="s">
        <v>1216</v>
      </c>
      <c r="D22" s="103" t="s">
        <v>1232</v>
      </c>
    </row>
    <row r="23" spans="2:4" x14ac:dyDescent="0.3">
      <c r="B23" s="138" t="s">
        <v>1196</v>
      </c>
      <c r="C23" s="155" t="s">
        <v>1217</v>
      </c>
      <c r="D23" s="103" t="s">
        <v>1233</v>
      </c>
    </row>
    <row r="24" spans="2:4" x14ac:dyDescent="0.3">
      <c r="B24" s="138" t="s">
        <v>1196</v>
      </c>
      <c r="C24" s="155" t="s">
        <v>1218</v>
      </c>
      <c r="D24" s="103" t="s">
        <v>1234</v>
      </c>
    </row>
    <row r="25" spans="2:4" x14ac:dyDescent="0.3">
      <c r="B25" s="138" t="s">
        <v>1196</v>
      </c>
      <c r="C25" s="155" t="s">
        <v>1219</v>
      </c>
      <c r="D25" s="103" t="s">
        <v>1235</v>
      </c>
    </row>
    <row r="26" spans="2:4" x14ac:dyDescent="0.3">
      <c r="B26" s="138" t="s">
        <v>1196</v>
      </c>
      <c r="C26" s="155" t="s">
        <v>1220</v>
      </c>
      <c r="D26" s="103" t="s">
        <v>1236</v>
      </c>
    </row>
    <row r="27" spans="2:4" x14ac:dyDescent="0.3">
      <c r="B27" s="138" t="s">
        <v>1196</v>
      </c>
      <c r="C27" s="155" t="s">
        <v>1221</v>
      </c>
      <c r="D27" s="103" t="s">
        <v>1237</v>
      </c>
    </row>
    <row r="28" spans="2:4" x14ac:dyDescent="0.3">
      <c r="B28" s="138" t="s">
        <v>1196</v>
      </c>
      <c r="C28" s="155" t="s">
        <v>1222</v>
      </c>
      <c r="D28" s="103" t="s">
        <v>372</v>
      </c>
    </row>
    <row r="29" spans="2:4" x14ac:dyDescent="0.3">
      <c r="B29" s="138" t="s">
        <v>1196</v>
      </c>
      <c r="C29" s="155" t="s">
        <v>1223</v>
      </c>
      <c r="D29" s="103" t="s">
        <v>1238</v>
      </c>
    </row>
    <row r="30" spans="2:4" x14ac:dyDescent="0.3">
      <c r="B30" s="138" t="s">
        <v>1196</v>
      </c>
      <c r="C30" s="155" t="s">
        <v>1224</v>
      </c>
      <c r="D30" s="103" t="s">
        <v>1239</v>
      </c>
    </row>
    <row r="31" spans="2:4" x14ac:dyDescent="0.3">
      <c r="B31" s="138" t="s">
        <v>1196</v>
      </c>
      <c r="C31" s="155" t="s">
        <v>1225</v>
      </c>
      <c r="D31" s="103" t="s">
        <v>409</v>
      </c>
    </row>
    <row r="32" spans="2:4" x14ac:dyDescent="0.3">
      <c r="B32" s="138" t="s">
        <v>1196</v>
      </c>
      <c r="C32" s="155" t="s">
        <v>1226</v>
      </c>
      <c r="D32" s="103" t="s">
        <v>517</v>
      </c>
    </row>
    <row r="33" spans="2:4" x14ac:dyDescent="0.3">
      <c r="B33" s="137"/>
      <c r="C33" s="137"/>
      <c r="D33" s="137"/>
    </row>
    <row r="34" spans="2:4" ht="21" x14ac:dyDescent="0.4">
      <c r="B34" s="141" t="s">
        <v>1198</v>
      </c>
      <c r="C34" s="141"/>
      <c r="D34" s="141"/>
    </row>
    <row r="35" spans="2:4" ht="15.6" x14ac:dyDescent="0.3">
      <c r="B35" s="136"/>
      <c r="C35" s="137"/>
      <c r="D35" s="137"/>
    </row>
    <row r="36" spans="2:4" x14ac:dyDescent="0.3">
      <c r="B36" s="138" t="s">
        <v>1196</v>
      </c>
      <c r="C36" s="155" t="s">
        <v>1248</v>
      </c>
      <c r="D36" s="103" t="s">
        <v>1265</v>
      </c>
    </row>
    <row r="37" spans="2:4" x14ac:dyDescent="0.3">
      <c r="B37" s="138" t="s">
        <v>1196</v>
      </c>
      <c r="C37" s="155" t="s">
        <v>1249</v>
      </c>
      <c r="D37" s="103" t="s">
        <v>1264</v>
      </c>
    </row>
    <row r="38" spans="2:4" x14ac:dyDescent="0.3">
      <c r="B38" s="138" t="s">
        <v>1196</v>
      </c>
      <c r="C38" s="155" t="s">
        <v>1250</v>
      </c>
      <c r="D38" s="103" t="s">
        <v>1229</v>
      </c>
    </row>
    <row r="39" spans="2:4" x14ac:dyDescent="0.3">
      <c r="B39" s="137"/>
      <c r="C39" s="137"/>
      <c r="D39" s="137"/>
    </row>
    <row r="40" spans="2:4" ht="21" x14ac:dyDescent="0.4">
      <c r="B40" s="140" t="s">
        <v>1199</v>
      </c>
      <c r="C40" s="137"/>
      <c r="D40" s="137"/>
    </row>
    <row r="41" spans="2:4" ht="15.6" x14ac:dyDescent="0.3">
      <c r="B41" s="136"/>
      <c r="C41" s="137"/>
      <c r="D41" s="137"/>
    </row>
    <row r="42" spans="2:4" x14ac:dyDescent="0.3">
      <c r="B42" s="142" t="s">
        <v>1200</v>
      </c>
      <c r="C42" s="143"/>
      <c r="D42" s="143"/>
    </row>
    <row r="43" spans="2:4" x14ac:dyDescent="0.3">
      <c r="B43" s="143"/>
      <c r="C43" s="143"/>
      <c r="D43" s="143"/>
    </row>
    <row r="44" spans="2:4" x14ac:dyDescent="0.3">
      <c r="B44" s="138" t="s">
        <v>1196</v>
      </c>
      <c r="C44" s="155" t="s">
        <v>1251</v>
      </c>
      <c r="D44" s="103" t="s">
        <v>1265</v>
      </c>
    </row>
    <row r="45" spans="2:4" x14ac:dyDescent="0.3">
      <c r="B45" s="138" t="s">
        <v>1196</v>
      </c>
      <c r="C45" s="155" t="s">
        <v>1252</v>
      </c>
      <c r="D45" s="103" t="s">
        <v>1264</v>
      </c>
    </row>
    <row r="46" spans="2:4" x14ac:dyDescent="0.3">
      <c r="B46" s="138" t="s">
        <v>1196</v>
      </c>
      <c r="C46" s="155" t="s">
        <v>1253</v>
      </c>
      <c r="D46" s="103" t="s">
        <v>1229</v>
      </c>
    </row>
    <row r="47" spans="2:4" x14ac:dyDescent="0.3">
      <c r="B47" s="143"/>
      <c r="C47" s="143"/>
      <c r="D47" s="143"/>
    </row>
    <row r="48" spans="2:4" x14ac:dyDescent="0.3">
      <c r="B48" s="142" t="s">
        <v>1201</v>
      </c>
      <c r="C48" s="143"/>
      <c r="D48" s="143"/>
    </row>
    <row r="49" spans="2:4" x14ac:dyDescent="0.3">
      <c r="B49" s="143"/>
      <c r="C49" s="143"/>
      <c r="D49" s="143"/>
    </row>
    <row r="50" spans="2:4" x14ac:dyDescent="0.3">
      <c r="B50" s="138" t="s">
        <v>1196</v>
      </c>
      <c r="C50" s="155" t="s">
        <v>1254</v>
      </c>
      <c r="D50" s="103" t="s">
        <v>1265</v>
      </c>
    </row>
    <row r="51" spans="2:4" x14ac:dyDescent="0.3">
      <c r="B51" s="138" t="s">
        <v>1196</v>
      </c>
      <c r="C51" s="155" t="s">
        <v>1255</v>
      </c>
      <c r="D51" s="103" t="s">
        <v>1264</v>
      </c>
    </row>
    <row r="52" spans="2:4" x14ac:dyDescent="0.3">
      <c r="B52" s="138" t="s">
        <v>1196</v>
      </c>
      <c r="C52" s="155" t="s">
        <v>1256</v>
      </c>
      <c r="D52" s="103" t="s">
        <v>1229</v>
      </c>
    </row>
    <row r="53" spans="2:4" x14ac:dyDescent="0.3">
      <c r="B53" s="143"/>
      <c r="C53" s="143"/>
      <c r="D53" s="143"/>
    </row>
    <row r="54" spans="2:4" x14ac:dyDescent="0.3">
      <c r="B54" s="142" t="s">
        <v>1202</v>
      </c>
      <c r="C54" s="143"/>
      <c r="D54" s="143"/>
    </row>
    <row r="55" spans="2:4" x14ac:dyDescent="0.3">
      <c r="B55" s="143"/>
      <c r="C55" s="143"/>
      <c r="D55" s="143"/>
    </row>
    <row r="56" spans="2:4" x14ac:dyDescent="0.3">
      <c r="B56" s="138" t="s">
        <v>1196</v>
      </c>
      <c r="C56" s="155" t="s">
        <v>1257</v>
      </c>
      <c r="D56" s="103" t="s">
        <v>1265</v>
      </c>
    </row>
    <row r="57" spans="2:4" x14ac:dyDescent="0.3">
      <c r="B57" s="138" t="s">
        <v>1196</v>
      </c>
      <c r="C57" s="155" t="s">
        <v>1258</v>
      </c>
      <c r="D57" s="103" t="s">
        <v>1264</v>
      </c>
    </row>
    <row r="58" spans="2:4" x14ac:dyDescent="0.3">
      <c r="B58" s="137"/>
      <c r="C58" s="137"/>
      <c r="D58" s="137"/>
    </row>
    <row r="59" spans="2:4" ht="21" x14ac:dyDescent="0.4">
      <c r="B59" s="140" t="s">
        <v>1203</v>
      </c>
      <c r="C59" s="137"/>
      <c r="D59" s="137"/>
    </row>
    <row r="60" spans="2:4" ht="15.6" x14ac:dyDescent="0.3">
      <c r="B60" s="144"/>
      <c r="C60" s="137"/>
      <c r="D60" s="137"/>
    </row>
    <row r="61" spans="2:4" x14ac:dyDescent="0.3">
      <c r="B61" s="138" t="s">
        <v>1196</v>
      </c>
      <c r="C61" s="155" t="s">
        <v>1259</v>
      </c>
      <c r="D61" s="103" t="s">
        <v>1263</v>
      </c>
    </row>
    <row r="62" spans="2:4" x14ac:dyDescent="0.3">
      <c r="B62" s="137"/>
      <c r="C62" s="137"/>
      <c r="D62" s="137"/>
    </row>
    <row r="63" spans="2:4" ht="21" x14ac:dyDescent="0.4">
      <c r="B63" s="140" t="s">
        <v>1262</v>
      </c>
      <c r="C63" s="137"/>
      <c r="D63" s="137"/>
    </row>
    <row r="64" spans="2:4" x14ac:dyDescent="0.3">
      <c r="B64" s="137"/>
      <c r="C64" s="137"/>
      <c r="D64" s="137"/>
    </row>
    <row r="65" spans="2:4" x14ac:dyDescent="0.3">
      <c r="B65" s="138" t="s">
        <v>1196</v>
      </c>
      <c r="C65" s="155" t="s">
        <v>1260</v>
      </c>
      <c r="D65" s="103" t="s">
        <v>1261</v>
      </c>
    </row>
    <row r="66" spans="2:4" x14ac:dyDescent="0.3"/>
  </sheetData>
  <hyperlinks>
    <hyperlink ref="C9" location="'Tabel 1.1'!C1" display="Tabel 1.1"/>
    <hyperlink ref="C10" location="'Tabel 1.2'!C1" display="Tabel 1.2"/>
    <hyperlink ref="C14" location="'Tabel 2.1'!C1" display="Tabel 2.1"/>
    <hyperlink ref="C15" location="'Tabel 2.2'!C1" display="Tabel 2.2"/>
    <hyperlink ref="C16" location="'Tabel 2.3'!C1" display="Tabel 2.3"/>
    <hyperlink ref="C17" location="'Tabel 2.4'!D1" display="Tabel 2.4"/>
    <hyperlink ref="C18" location="'Tabel 2.5'!C1" display="Tabel 2.5"/>
    <hyperlink ref="C19" location="'Tabel 2.6'!E1" display="Tabel 2.6"/>
    <hyperlink ref="C20" location="'Tabel 2.7'!D1" display="Tabel 2.7"/>
    <hyperlink ref="C21" location="'Tabel 2.8'!C1" display="Tabel 2.8"/>
    <hyperlink ref="C22" location="'Tabel 2.9'!C1" display="Tabel 2.9"/>
    <hyperlink ref="C23" location="'Tabel 2.10'!D1" display="Tabel 2.10"/>
    <hyperlink ref="C24" location="'Tabel 2.11'!D1" display="Tabel 2.11"/>
    <hyperlink ref="C25" location="'Tabel 2.12'!D1" display="Tabel 2.12"/>
    <hyperlink ref="C26" location="'Tabel 2.13'!G1" display="Tabel 2.13"/>
    <hyperlink ref="C27" location="'Tabel 2.14'!F1" display="Tabel 2.14"/>
    <hyperlink ref="C28" location="'Tabel 2.15'!C1" display="Tabel 2.15"/>
    <hyperlink ref="C29" location="'Tabel 2.16'!G1" display="Tabel 2.16"/>
    <hyperlink ref="C30" location="'Tabel 2.17'!E1" display="Tabel 2.17"/>
    <hyperlink ref="C31" location="'Tabel 2.18'!C1" display="Tabel 2.18"/>
    <hyperlink ref="C32" location="'Tabel 2.19'!E1" display="Tabel 2.19"/>
    <hyperlink ref="C36" location="'Tabel 3.1'!C1" display="Tabel 3.1"/>
    <hyperlink ref="C37" location="'Tabel 3.2'!C1" display="Tabel 3.2"/>
    <hyperlink ref="C38" location="'Tabel 3.3'!C1" display="Tabel 3.3"/>
    <hyperlink ref="C44" location="'Tabel 4.1'!D3" display="Tabel 4.1"/>
    <hyperlink ref="C45" location="'Tabel 4.2'!E3" display="Tabel 4.2"/>
    <hyperlink ref="C46" location="'Tabel 4.3'!D3" display="Tabel 4.3"/>
    <hyperlink ref="C50" location="'Tabel 4.4'!D3" display="Tabel 4.4"/>
    <hyperlink ref="C51" location="'Tabel 4.5'!E3" display="Tabel 4.5"/>
    <hyperlink ref="C52" location="'Tabel 4.6'!D3" display="Tabel 4.6"/>
    <hyperlink ref="C56" location="'Tabel 4.7'!D3" display="Tabel 4.7"/>
    <hyperlink ref="C57" location="'Tabel 4.8'!E3" display="Tabel 4.8"/>
    <hyperlink ref="C65" location="'Bilag 6.1'!A1" display="Bilag 6.1"/>
    <hyperlink ref="C61" location="'Bilag 5.1'!A1" display="Bilag 5.1"/>
  </hyperlinks>
  <pageMargins left="0.7" right="0.7" top="0.75" bottom="0.75" header="0.3" footer="0.3"/>
  <pageSetup paperSize="9" scale="81" fitToHeight="0" orientation="portrait" r:id="rId1"/>
  <rowBreaks count="1" manualBreakCount="1">
    <brk id="58" min="1" max="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H36"/>
  <sheetViews>
    <sheetView showGridLines="0" topLeftCell="D1" zoomScaleNormal="100" workbookViewId="0">
      <selection activeCell="D1" sqref="D1:F1"/>
    </sheetView>
  </sheetViews>
  <sheetFormatPr defaultColWidth="0" defaultRowHeight="14.4" zeroHeight="1" x14ac:dyDescent="0.3"/>
  <cols>
    <col min="1" max="1" width="12.88671875" hidden="1" customWidth="1"/>
    <col min="2" max="2" width="21.33203125" hidden="1" customWidth="1"/>
    <col min="3" max="3" width="17.6640625" hidden="1" customWidth="1"/>
    <col min="4" max="4" width="4.109375" customWidth="1"/>
    <col min="5" max="5" width="43" customWidth="1"/>
    <col min="6" max="6" width="14.88671875" customWidth="1"/>
    <col min="7" max="7" width="14.5546875" customWidth="1"/>
    <col min="8" max="8" width="9.109375" customWidth="1"/>
    <col min="9" max="16384" width="9.109375" hidden="1"/>
  </cols>
  <sheetData>
    <row r="1" spans="1:7" x14ac:dyDescent="0.3">
      <c r="D1" s="206" t="s">
        <v>1266</v>
      </c>
      <c r="E1" s="206"/>
      <c r="F1" s="206"/>
    </row>
    <row r="2" spans="1:7" ht="13.5" customHeight="1" x14ac:dyDescent="0.3"/>
    <row r="3" spans="1:7" ht="46.5" customHeight="1" x14ac:dyDescent="0.3">
      <c r="D3" s="205" t="s">
        <v>1015</v>
      </c>
      <c r="E3" s="205"/>
      <c r="F3" s="205"/>
      <c r="G3" s="205"/>
    </row>
    <row r="4" spans="1:7" ht="50.4" x14ac:dyDescent="0.3">
      <c r="A4" s="13" t="s">
        <v>31</v>
      </c>
      <c r="B4" s="74" t="s">
        <v>398</v>
      </c>
      <c r="C4" s="74" t="s">
        <v>399</v>
      </c>
      <c r="D4" s="4"/>
      <c r="E4" s="14"/>
      <c r="F4" s="10" t="s">
        <v>373</v>
      </c>
      <c r="G4" s="10" t="s">
        <v>374</v>
      </c>
    </row>
    <row r="5" spans="1:7" s="50" customFormat="1" x14ac:dyDescent="0.3">
      <c r="A5" s="48"/>
      <c r="B5" s="92"/>
      <c r="C5" s="92"/>
      <c r="D5" s="215" t="s">
        <v>55</v>
      </c>
      <c r="E5" s="216"/>
      <c r="F5" s="76"/>
      <c r="G5" s="76"/>
    </row>
    <row r="6" spans="1:7" x14ac:dyDescent="0.3">
      <c r="A6" s="2" t="s">
        <v>355</v>
      </c>
      <c r="B6" t="str">
        <f t="shared" ref="B6:C10" si="0">"NoBa_"&amp;$A6&amp;"_"&amp;B$4</f>
        <v>NoBa_SAP_Go</v>
      </c>
      <c r="C6" s="50" t="str">
        <f t="shared" si="0"/>
        <v>NoBa_SAP_XIA</v>
      </c>
      <c r="D6" s="61" t="s">
        <v>0</v>
      </c>
      <c r="E6" s="7" t="s">
        <v>334</v>
      </c>
      <c r="F6" s="126">
        <v>7711145</v>
      </c>
      <c r="G6" s="126">
        <v>9999108</v>
      </c>
    </row>
    <row r="7" spans="1:7" x14ac:dyDescent="0.3">
      <c r="A7" s="2" t="s">
        <v>377</v>
      </c>
      <c r="B7" s="50" t="str">
        <f t="shared" si="0"/>
        <v>NoBa_SAV_Go</v>
      </c>
      <c r="C7" s="50" t="str">
        <f t="shared" si="0"/>
        <v>NoBa_SAV_XIA</v>
      </c>
      <c r="D7" s="61"/>
      <c r="E7" s="4" t="s">
        <v>569</v>
      </c>
      <c r="F7" s="126">
        <v>-41918</v>
      </c>
      <c r="G7" s="126">
        <v>-1135</v>
      </c>
    </row>
    <row r="8" spans="1:7" x14ac:dyDescent="0.3">
      <c r="A8" s="2" t="s">
        <v>378</v>
      </c>
      <c r="B8" s="50" t="str">
        <f t="shared" si="0"/>
        <v>NoBa_SAT_Go</v>
      </c>
      <c r="C8" s="50" t="str">
        <f t="shared" si="0"/>
        <v>NoBa_SAT_XIA</v>
      </c>
      <c r="D8" s="61"/>
      <c r="E8" s="4" t="s">
        <v>568</v>
      </c>
      <c r="F8" s="126">
        <v>10309</v>
      </c>
      <c r="G8" s="126">
        <v>1351230</v>
      </c>
    </row>
    <row r="9" spans="1:7" x14ac:dyDescent="0.3">
      <c r="A9" s="2" t="s">
        <v>379</v>
      </c>
      <c r="B9" s="50" t="str">
        <f t="shared" si="0"/>
        <v>NoBa_SAA_Go</v>
      </c>
      <c r="C9" s="50" t="str">
        <f t="shared" si="0"/>
        <v>NoBa_SAA_XIA</v>
      </c>
      <c r="D9" s="61"/>
      <c r="E9" s="4" t="s">
        <v>570</v>
      </c>
      <c r="F9" s="126">
        <v>55268</v>
      </c>
      <c r="G9" s="126">
        <v>752293</v>
      </c>
    </row>
    <row r="10" spans="1:7" x14ac:dyDescent="0.3">
      <c r="A10" s="2" t="s">
        <v>363</v>
      </c>
      <c r="B10" s="50" t="str">
        <f t="shared" si="0"/>
        <v>NoBa_SAU_Go</v>
      </c>
      <c r="C10" s="50" t="str">
        <f t="shared" si="0"/>
        <v>NoBa_SAU_XIA</v>
      </c>
      <c r="D10" s="61" t="s">
        <v>1</v>
      </c>
      <c r="E10" s="7" t="s">
        <v>333</v>
      </c>
      <c r="F10" s="126">
        <v>7624268</v>
      </c>
      <c r="G10" s="126">
        <v>10596911</v>
      </c>
    </row>
    <row r="11" spans="1:7" x14ac:dyDescent="0.3">
      <c r="A11" s="2"/>
      <c r="B11" s="50"/>
      <c r="C11" s="50"/>
      <c r="D11" s="61"/>
      <c r="E11" s="7"/>
      <c r="F11" s="6"/>
      <c r="G11" s="6"/>
    </row>
    <row r="12" spans="1:7" x14ac:dyDescent="0.3">
      <c r="A12" s="2" t="s">
        <v>380</v>
      </c>
      <c r="B12" s="50" t="str">
        <f>"NoBa_"&amp;$A12&amp;"_"&amp;B$4</f>
        <v>NoBa_ANP_Go</v>
      </c>
      <c r="C12" s="50" t="str">
        <f>"NoBa_"&amp;$A12&amp;"_"&amp;C$4</f>
        <v>NoBa_ANP_XIA</v>
      </c>
      <c r="D12" s="61" t="s">
        <v>2</v>
      </c>
      <c r="E12" s="7" t="s">
        <v>982</v>
      </c>
      <c r="F12" s="126">
        <v>360176</v>
      </c>
      <c r="G12" s="126">
        <v>7389433</v>
      </c>
    </row>
    <row r="13" spans="1:7" x14ac:dyDescent="0.3">
      <c r="A13" s="2" t="s">
        <v>381</v>
      </c>
      <c r="B13" s="50" t="str">
        <f>"NoBa_"&amp;$A13&amp;"_"&amp;B$4</f>
        <v>NoBa_ANV_Go</v>
      </c>
      <c r="C13" s="50" t="str">
        <f>"NoBa_"&amp;$A13&amp;"_"&amp;C$4</f>
        <v>NoBa_ANV_XIA</v>
      </c>
      <c r="D13" s="61"/>
      <c r="E13" s="4" t="s">
        <v>569</v>
      </c>
      <c r="F13" s="126">
        <v>0</v>
      </c>
      <c r="G13" s="126">
        <v>-813</v>
      </c>
    </row>
    <row r="14" spans="1:7" x14ac:dyDescent="0.3">
      <c r="A14" s="2" t="s">
        <v>382</v>
      </c>
      <c r="B14" s="50"/>
      <c r="C14" s="50" t="str">
        <f>"NoBa_"&amp;$A14&amp;"_"&amp;C$4</f>
        <v>NoBa_ANA_XIA</v>
      </c>
      <c r="D14" s="61"/>
      <c r="E14" s="4" t="s">
        <v>571</v>
      </c>
      <c r="F14" s="6"/>
      <c r="G14" s="126">
        <v>987927</v>
      </c>
    </row>
    <row r="15" spans="1:7" x14ac:dyDescent="0.3">
      <c r="A15" s="2" t="s">
        <v>383</v>
      </c>
      <c r="B15" s="50" t="str">
        <f>"NoBa_"&amp;$A15&amp;"_"&amp;B$4</f>
        <v>NoBa_ANN_Go</v>
      </c>
      <c r="C15" s="50" t="str">
        <f>"NoBa_"&amp;$A15&amp;"_"&amp;C$4</f>
        <v>NoBa_ANN_XIA</v>
      </c>
      <c r="D15" s="61"/>
      <c r="E15" s="4" t="s">
        <v>572</v>
      </c>
      <c r="F15" s="126">
        <v>51855</v>
      </c>
      <c r="G15" s="126">
        <v>54502</v>
      </c>
    </row>
    <row r="16" spans="1:7" x14ac:dyDescent="0.3">
      <c r="A16" s="2" t="s">
        <v>384</v>
      </c>
      <c r="B16" s="50"/>
      <c r="C16" s="50" t="str">
        <f>"NoBa_"&amp;$A16&amp;"_"&amp;C$4</f>
        <v>NoBa_ANTA_XIA</v>
      </c>
      <c r="D16" s="61"/>
      <c r="E16" s="4" t="s">
        <v>573</v>
      </c>
      <c r="F16" s="6"/>
      <c r="G16" s="126">
        <v>643285</v>
      </c>
    </row>
    <row r="17" spans="1:8" x14ac:dyDescent="0.3">
      <c r="A17" s="2" t="s">
        <v>385</v>
      </c>
      <c r="B17" s="50" t="str">
        <f>"NoBa_"&amp;$A17&amp;"_"&amp;B$4</f>
        <v>NoBa_ANTN_Go</v>
      </c>
      <c r="C17" s="50" t="str">
        <f>"NoBa_"&amp;$A17&amp;"_"&amp;C$4</f>
        <v>NoBa_ANTN_XIA</v>
      </c>
      <c r="D17" s="61"/>
      <c r="E17" s="4" t="s">
        <v>574</v>
      </c>
      <c r="F17" s="126">
        <v>51668</v>
      </c>
      <c r="G17" s="126">
        <v>0</v>
      </c>
    </row>
    <row r="18" spans="1:8" x14ac:dyDescent="0.3">
      <c r="A18" s="2" t="s">
        <v>386</v>
      </c>
      <c r="B18" s="50" t="str">
        <f>"NoBa_"&amp;$A18&amp;"_"&amp;B$4</f>
        <v>NoBa_ANU_Go</v>
      </c>
      <c r="C18" s="50" t="str">
        <f>"NoBa_"&amp;$A18&amp;"_"&amp;C$4</f>
        <v>NoBa_ANU_XIA</v>
      </c>
      <c r="D18" s="61" t="s">
        <v>3</v>
      </c>
      <c r="E18" s="7" t="s">
        <v>981</v>
      </c>
      <c r="F18" s="126">
        <v>360362</v>
      </c>
      <c r="G18" s="126">
        <v>7787763</v>
      </c>
    </row>
    <row r="19" spans="1:8" x14ac:dyDescent="0.3">
      <c r="A19" s="2"/>
      <c r="B19" s="50"/>
      <c r="C19" s="50"/>
      <c r="D19" s="61"/>
      <c r="E19" s="7"/>
      <c r="F19" s="6"/>
      <c r="G19" s="6"/>
    </row>
    <row r="20" spans="1:8" x14ac:dyDescent="0.3">
      <c r="A20" s="2" t="s">
        <v>387</v>
      </c>
      <c r="B20" s="50" t="str">
        <f>"NoBa_"&amp;$A20&amp;"_"&amp;B$4</f>
        <v>NoBa_BehU_Go</v>
      </c>
      <c r="C20" s="50" t="str">
        <f>"NoBa_"&amp;$A20&amp;"_"&amp;C$4</f>
        <v>NoBa_BehU_XIA</v>
      </c>
      <c r="D20" s="61" t="s">
        <v>4</v>
      </c>
      <c r="E20" s="7" t="s">
        <v>980</v>
      </c>
      <c r="F20" s="126">
        <v>7263906</v>
      </c>
      <c r="G20" s="126">
        <v>2809147</v>
      </c>
    </row>
    <row r="21" spans="1:8" x14ac:dyDescent="0.3">
      <c r="A21" s="2" t="s">
        <v>367</v>
      </c>
      <c r="B21" s="50" t="str">
        <f>"NoBa_"&amp;$A21&amp;"_"&amp;B$4</f>
        <v>NoBa_BVP_Go</v>
      </c>
      <c r="C21" s="50" t="str">
        <f>"NoBa_"&amp;$A21&amp;"_"&amp;C$4</f>
        <v>NoBa_BVP_XIA</v>
      </c>
      <c r="D21" s="4"/>
      <c r="E21" s="4" t="s">
        <v>344</v>
      </c>
      <c r="F21" s="126">
        <v>7350970</v>
      </c>
      <c r="G21" s="126">
        <v>2553510</v>
      </c>
    </row>
    <row r="22" spans="1:8" s="50" customFormat="1" x14ac:dyDescent="0.3">
      <c r="A22" s="51"/>
      <c r="D22" s="73"/>
      <c r="E22" s="73"/>
      <c r="F22" s="75"/>
      <c r="G22" s="75"/>
    </row>
    <row r="23" spans="1:8" ht="37.799999999999997" x14ac:dyDescent="0.3">
      <c r="A23" s="48" t="s">
        <v>31</v>
      </c>
      <c r="D23" s="73"/>
      <c r="E23" s="82"/>
      <c r="F23" s="76" t="s">
        <v>375</v>
      </c>
      <c r="G23" s="76" t="s">
        <v>376</v>
      </c>
      <c r="H23" s="50"/>
    </row>
    <row r="24" spans="1:8" s="50" customFormat="1" x14ac:dyDescent="0.3">
      <c r="B24" s="74" t="s">
        <v>107</v>
      </c>
      <c r="C24" s="74" t="s">
        <v>108</v>
      </c>
      <c r="D24" s="217" t="s">
        <v>372</v>
      </c>
      <c r="E24" s="218"/>
      <c r="F24" s="75"/>
      <c r="G24" s="75"/>
    </row>
    <row r="25" spans="1:8" x14ac:dyDescent="0.3">
      <c r="A25" s="51" t="s">
        <v>388</v>
      </c>
      <c r="B25" t="str">
        <f t="shared" ref="B25:C28" si="1">"NoGb_"&amp;$A25&amp;"_"&amp;B$24</f>
        <v>NoGb_GBP_Iejd</v>
      </c>
      <c r="C25" s="50" t="str">
        <f t="shared" si="1"/>
        <v>NoGb_GBP_Dejd</v>
      </c>
      <c r="D25" s="82" t="s">
        <v>0</v>
      </c>
      <c r="E25" s="82" t="s">
        <v>984</v>
      </c>
      <c r="F25" s="126">
        <v>930086</v>
      </c>
      <c r="G25" s="126">
        <v>6369652</v>
      </c>
      <c r="H25" s="50"/>
    </row>
    <row r="26" spans="1:8" x14ac:dyDescent="0.3">
      <c r="A26" s="51" t="s">
        <v>389</v>
      </c>
      <c r="B26" s="50" t="str">
        <f t="shared" si="1"/>
        <v>NoGb_GBV_Iejd</v>
      </c>
      <c r="C26" s="50" t="str">
        <f t="shared" si="1"/>
        <v>NoGb_GBV_Dejd</v>
      </c>
      <c r="D26" s="73" t="s">
        <v>1</v>
      </c>
      <c r="E26" s="73" t="s">
        <v>569</v>
      </c>
      <c r="F26" s="126">
        <v>-16779</v>
      </c>
      <c r="G26" s="126">
        <v>-208</v>
      </c>
      <c r="H26" s="50"/>
    </row>
    <row r="27" spans="1:8" x14ac:dyDescent="0.3">
      <c r="A27" s="51" t="s">
        <v>390</v>
      </c>
      <c r="B27" s="50" t="str">
        <f t="shared" si="1"/>
        <v>NoGb_GBT_Iejd</v>
      </c>
      <c r="C27" s="50" t="str">
        <f t="shared" si="1"/>
        <v>NoGb_GBT_Dejd</v>
      </c>
      <c r="D27" s="73" t="s">
        <v>2</v>
      </c>
      <c r="E27" s="73" t="s">
        <v>575</v>
      </c>
      <c r="F27" s="126">
        <v>46030</v>
      </c>
      <c r="G27" s="126">
        <v>230926</v>
      </c>
      <c r="H27" s="50"/>
    </row>
    <row r="28" spans="1:8" x14ac:dyDescent="0.3">
      <c r="A28" s="51" t="s">
        <v>391</v>
      </c>
      <c r="B28" s="50" t="str">
        <f t="shared" si="1"/>
        <v>NoGb_GBA_Iejd</v>
      </c>
      <c r="C28" s="50" t="str">
        <f t="shared" si="1"/>
        <v>NoGb_GBA_Dejd</v>
      </c>
      <c r="D28" s="73" t="s">
        <v>3</v>
      </c>
      <c r="E28" s="73" t="s">
        <v>576</v>
      </c>
      <c r="F28" s="126">
        <v>177310</v>
      </c>
      <c r="G28" s="126">
        <v>402257</v>
      </c>
      <c r="H28" s="50"/>
    </row>
    <row r="29" spans="1:8" x14ac:dyDescent="0.3">
      <c r="A29" s="51" t="s">
        <v>392</v>
      </c>
      <c r="B29" s="50"/>
      <c r="C29" s="50" t="str">
        <f>"NoGb_"&amp;$A29&amp;"_"&amp;C$24</f>
        <v>NoGb_GBAfs_Dejd</v>
      </c>
      <c r="D29" s="73" t="s">
        <v>4</v>
      </c>
      <c r="E29" s="73" t="s">
        <v>577</v>
      </c>
      <c r="F29" s="75"/>
      <c r="G29" s="126">
        <v>70532</v>
      </c>
      <c r="H29" s="50"/>
    </row>
    <row r="30" spans="1:8" x14ac:dyDescent="0.3">
      <c r="A30" s="51" t="s">
        <v>393</v>
      </c>
      <c r="B30" s="50"/>
      <c r="C30" s="50" t="str">
        <f>"NoGb_"&amp;$A30&amp;"_"&amp;C$24</f>
        <v>NoGb_GBS_Dejd</v>
      </c>
      <c r="D30" s="73" t="s">
        <v>5</v>
      </c>
      <c r="E30" s="73" t="s">
        <v>578</v>
      </c>
      <c r="F30" s="75"/>
      <c r="G30" s="126">
        <v>101148</v>
      </c>
      <c r="H30" s="50"/>
    </row>
    <row r="31" spans="1:8" x14ac:dyDescent="0.3">
      <c r="A31" s="51" t="s">
        <v>394</v>
      </c>
      <c r="B31" s="50"/>
      <c r="C31" s="50" t="str">
        <f>"NoGb_"&amp;$A31&amp;"_"&amp;C$24</f>
        <v>NoGb_GBN_Dejd</v>
      </c>
      <c r="D31" s="73" t="s">
        <v>6</v>
      </c>
      <c r="E31" s="73" t="s">
        <v>579</v>
      </c>
      <c r="F31" s="75"/>
      <c r="G31" s="126">
        <v>29326</v>
      </c>
      <c r="H31" s="50"/>
    </row>
    <row r="32" spans="1:8" x14ac:dyDescent="0.3">
      <c r="A32" s="51" t="s">
        <v>396</v>
      </c>
      <c r="B32" s="50" t="str">
        <f>"NoGb_"&amp;$A32&amp;"_"&amp;B$24</f>
        <v>NoGb_GBR_Iejd</v>
      </c>
      <c r="C32" s="50"/>
      <c r="D32" s="73" t="s">
        <v>7</v>
      </c>
      <c r="E32" s="73" t="s">
        <v>580</v>
      </c>
      <c r="F32" s="126">
        <v>-9441</v>
      </c>
      <c r="G32" s="75"/>
      <c r="H32" s="50"/>
    </row>
    <row r="33" spans="1:8" x14ac:dyDescent="0.3">
      <c r="A33" s="51" t="s">
        <v>395</v>
      </c>
      <c r="B33" s="50" t="str">
        <f>"NoGb_"&amp;$A33&amp;"_"&amp;B$24</f>
        <v>NoGb_GBX_Iejd</v>
      </c>
      <c r="C33" s="50" t="str">
        <f>"NoGb_"&amp;$A33&amp;"_"&amp;C$24</f>
        <v>NoGb_GBX_Dejd</v>
      </c>
      <c r="D33" s="73" t="s">
        <v>8</v>
      </c>
      <c r="E33" s="73" t="s">
        <v>581</v>
      </c>
      <c r="F33" s="126">
        <v>2897</v>
      </c>
      <c r="G33" s="126">
        <v>-9340</v>
      </c>
      <c r="H33" s="50"/>
    </row>
    <row r="34" spans="1:8" x14ac:dyDescent="0.3">
      <c r="A34" s="51" t="s">
        <v>397</v>
      </c>
      <c r="B34" s="50" t="str">
        <f>"NoGb_"&amp;$A34&amp;"_"&amp;B$24</f>
        <v>NoGb_GBU_Iejd</v>
      </c>
      <c r="C34" s="50" t="str">
        <f>"NoGb_"&amp;$A34&amp;"_"&amp;C$24</f>
        <v>NoGb_GBU_Dejd</v>
      </c>
      <c r="D34" s="82" t="s">
        <v>9</v>
      </c>
      <c r="E34" s="82" t="s">
        <v>983</v>
      </c>
      <c r="F34" s="126">
        <v>775481</v>
      </c>
      <c r="G34" s="126">
        <v>6190064</v>
      </c>
      <c r="H34" s="50"/>
    </row>
    <row r="35" spans="1:8" x14ac:dyDescent="0.3"/>
    <row r="36" spans="1:8" hidden="1" x14ac:dyDescent="0.3"/>
  </sheetData>
  <mergeCells count="4">
    <mergeCell ref="D3:G3"/>
    <mergeCell ref="D5:E5"/>
    <mergeCell ref="D24:E24"/>
    <mergeCell ref="D1:F1"/>
  </mergeCells>
  <hyperlinks>
    <hyperlink ref="D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33"/>
  <sheetViews>
    <sheetView showGridLines="0" topLeftCell="C1" zoomScaleNormal="100" workbookViewId="0">
      <selection activeCell="C1" sqref="C1:E1"/>
    </sheetView>
  </sheetViews>
  <sheetFormatPr defaultColWidth="0" defaultRowHeight="14.4" zeroHeight="1" x14ac:dyDescent="0.3"/>
  <cols>
    <col min="1" max="1" width="12.88671875" style="50" hidden="1" customWidth="1"/>
    <col min="2" max="2" width="16.5546875" style="50" hidden="1" customWidth="1"/>
    <col min="3" max="3" width="3.33203125" bestFit="1" customWidth="1"/>
    <col min="4" max="4" width="4" bestFit="1" customWidth="1"/>
    <col min="5" max="5" width="81.44140625" customWidth="1"/>
    <col min="6" max="6" width="16.88671875" customWidth="1"/>
    <col min="7" max="7" width="9.109375" customWidth="1"/>
    <col min="8" max="16384" width="9.109375" hidden="1"/>
  </cols>
  <sheetData>
    <row r="1" spans="1:6" x14ac:dyDescent="0.3">
      <c r="C1" s="206" t="s">
        <v>1266</v>
      </c>
      <c r="D1" s="206"/>
      <c r="E1" s="206"/>
    </row>
    <row r="2" spans="1:6" x14ac:dyDescent="0.3"/>
    <row r="3" spans="1:6" ht="46.5" customHeight="1" x14ac:dyDescent="0.3">
      <c r="C3" s="205" t="s">
        <v>1016</v>
      </c>
      <c r="D3" s="205"/>
      <c r="E3" s="205"/>
      <c r="F3" s="205"/>
    </row>
    <row r="4" spans="1:6" ht="33.75" customHeight="1" x14ac:dyDescent="0.3">
      <c r="C4" s="46"/>
      <c r="D4" s="46"/>
      <c r="E4" s="46"/>
      <c r="F4" s="66" t="s">
        <v>840</v>
      </c>
    </row>
    <row r="5" spans="1:6" s="21" customFormat="1" x14ac:dyDescent="0.3">
      <c r="A5" s="12" t="s">
        <v>31</v>
      </c>
      <c r="B5" s="51" t="s">
        <v>109</v>
      </c>
      <c r="C5" s="68" t="s">
        <v>0</v>
      </c>
      <c r="D5" s="68"/>
      <c r="E5" s="68" t="s">
        <v>68</v>
      </c>
      <c r="F5" s="46"/>
    </row>
    <row r="6" spans="1:6" s="21" customFormat="1" x14ac:dyDescent="0.3">
      <c r="A6" s="74" t="s">
        <v>403</v>
      </c>
      <c r="B6" s="21" t="str">
        <f t="shared" ref="B6:B15" si="0">"NoBg_"&amp;$B$5&amp;"_"&amp;$A6</f>
        <v>NoBg_GKC_GC</v>
      </c>
      <c r="C6" s="46"/>
      <c r="D6" s="46"/>
      <c r="E6" s="46" t="s">
        <v>400</v>
      </c>
      <c r="F6" s="126">
        <v>155305077</v>
      </c>
    </row>
    <row r="7" spans="1:6" s="21" customFormat="1" x14ac:dyDescent="0.3">
      <c r="A7" s="74" t="s">
        <v>404</v>
      </c>
      <c r="B7" s="50" t="str">
        <f t="shared" si="0"/>
        <v>NoBg_GKC_GK</v>
      </c>
      <c r="C7" s="46"/>
      <c r="D7" s="46"/>
      <c r="E7" s="73" t="s">
        <v>401</v>
      </c>
      <c r="F7" s="126">
        <v>189820239</v>
      </c>
    </row>
    <row r="8" spans="1:6" s="21" customFormat="1" x14ac:dyDescent="0.3">
      <c r="A8" s="74" t="s">
        <v>405</v>
      </c>
      <c r="B8" s="50" t="str">
        <f t="shared" si="0"/>
        <v>NoBg_GKC_KCTot</v>
      </c>
      <c r="C8" s="46"/>
      <c r="D8" s="46"/>
      <c r="E8" s="73" t="s">
        <v>402</v>
      </c>
      <c r="F8" s="126">
        <v>345125316</v>
      </c>
    </row>
    <row r="9" spans="1:6" s="21" customFormat="1" x14ac:dyDescent="0.3">
      <c r="A9" s="81"/>
      <c r="B9" s="50" t="str">
        <f t="shared" si="0"/>
        <v>NoBg_GKC_</v>
      </c>
      <c r="C9" s="46"/>
      <c r="D9" s="46"/>
      <c r="E9" s="73"/>
      <c r="F9" s="81"/>
    </row>
    <row r="10" spans="1:6" s="21" customFormat="1" x14ac:dyDescent="0.3">
      <c r="A10" s="81"/>
      <c r="B10" s="50" t="str">
        <f t="shared" si="0"/>
        <v>NoBg_GKC_</v>
      </c>
      <c r="C10" s="67" t="s">
        <v>1</v>
      </c>
      <c r="D10" s="67"/>
      <c r="E10" s="78" t="s">
        <v>69</v>
      </c>
      <c r="F10" s="81"/>
    </row>
    <row r="11" spans="1:6" s="21" customFormat="1" x14ac:dyDescent="0.3">
      <c r="A11" s="74" t="s">
        <v>412</v>
      </c>
      <c r="B11" s="50" t="str">
        <f t="shared" si="0"/>
        <v>NoBg_GKC_IGa</v>
      </c>
      <c r="C11" s="28"/>
      <c r="D11" s="28"/>
      <c r="E11" s="28" t="s">
        <v>406</v>
      </c>
      <c r="F11" s="126">
        <v>1272458420</v>
      </c>
    </row>
    <row r="12" spans="1:6" s="21" customFormat="1" x14ac:dyDescent="0.3">
      <c r="A12" s="74" t="s">
        <v>998</v>
      </c>
      <c r="B12" s="50" t="str">
        <f t="shared" si="0"/>
        <v>NoBg_GKC_IGo</v>
      </c>
      <c r="C12" s="28"/>
      <c r="D12" s="28"/>
      <c r="E12" s="28" t="s">
        <v>407</v>
      </c>
      <c r="F12" s="126">
        <v>61740335</v>
      </c>
    </row>
    <row r="13" spans="1:6" s="21" customFormat="1" x14ac:dyDescent="0.3">
      <c r="A13" s="74" t="s">
        <v>413</v>
      </c>
      <c r="B13" s="50" t="str">
        <f t="shared" si="0"/>
        <v>NoBg_GKC_IGt</v>
      </c>
      <c r="C13" s="28"/>
      <c r="D13" s="28"/>
      <c r="E13" s="28" t="s">
        <v>408</v>
      </c>
      <c r="F13" s="126">
        <v>243000750</v>
      </c>
    </row>
    <row r="14" spans="1:6" s="21" customFormat="1" x14ac:dyDescent="0.3">
      <c r="A14" s="74" t="s">
        <v>414</v>
      </c>
      <c r="B14" s="50" t="str">
        <f t="shared" si="0"/>
        <v>NoBg_GKC_IGs</v>
      </c>
      <c r="C14" s="28"/>
      <c r="D14" s="28"/>
      <c r="E14" s="28" t="s">
        <v>409</v>
      </c>
      <c r="F14" s="126">
        <v>56685666</v>
      </c>
    </row>
    <row r="15" spans="1:6" x14ac:dyDescent="0.3">
      <c r="A15" s="74" t="s">
        <v>415</v>
      </c>
      <c r="B15" s="50" t="str">
        <f t="shared" si="0"/>
        <v>NoBg_GKC_IGTot</v>
      </c>
      <c r="C15" s="28"/>
      <c r="D15" s="28"/>
      <c r="E15" s="28" t="s">
        <v>410</v>
      </c>
      <c r="F15" s="126">
        <v>1633885174</v>
      </c>
    </row>
    <row r="16" spans="1:6" x14ac:dyDescent="0.3">
      <c r="A16" s="81"/>
      <c r="C16" s="28"/>
      <c r="D16" s="28"/>
      <c r="E16" s="28"/>
      <c r="F16" s="81"/>
    </row>
    <row r="17" spans="1:6" x14ac:dyDescent="0.3">
      <c r="A17" s="81"/>
      <c r="C17" s="67"/>
      <c r="D17" s="67"/>
      <c r="E17" s="78" t="s">
        <v>411</v>
      </c>
      <c r="F17" s="81"/>
    </row>
    <row r="18" spans="1:6" ht="37.799999999999997" x14ac:dyDescent="0.3">
      <c r="A18" s="74" t="s">
        <v>416</v>
      </c>
      <c r="B18" s="50" t="str">
        <f>"NoBg_"&amp;$B$5&amp;"_"&amp;$A18</f>
        <v>NoBg_GKC_VFa</v>
      </c>
      <c r="C18" s="28"/>
      <c r="D18" s="28"/>
      <c r="E18" s="28" t="s">
        <v>936</v>
      </c>
      <c r="F18" s="126">
        <v>271082</v>
      </c>
    </row>
    <row r="19" spans="1:6" x14ac:dyDescent="0.3">
      <c r="A19" s="73"/>
      <c r="C19" s="46"/>
      <c r="D19" s="46"/>
      <c r="E19" s="73"/>
      <c r="F19" s="73"/>
    </row>
    <row r="20" spans="1:6" s="50" customFormat="1" x14ac:dyDescent="0.3">
      <c r="A20" s="110"/>
      <c r="C20" s="123" t="s">
        <v>8</v>
      </c>
      <c r="D20" s="123"/>
      <c r="E20" s="123" t="s">
        <v>76</v>
      </c>
      <c r="F20" s="110"/>
    </row>
    <row r="21" spans="1:6" s="50" customFormat="1" x14ac:dyDescent="0.3">
      <c r="A21" s="125" t="s">
        <v>508</v>
      </c>
      <c r="B21" s="50" t="str">
        <f t="shared" ref="B21:B29" si="1">"NoBg_"&amp;$B$5&amp;"_"&amp;$A21</f>
        <v>NoBg_GKC_Fkr</v>
      </c>
      <c r="C21" s="124"/>
      <c r="D21" s="124" t="s">
        <v>492</v>
      </c>
      <c r="E21" s="124" t="s">
        <v>500</v>
      </c>
      <c r="F21" s="126">
        <v>191334752</v>
      </c>
    </row>
    <row r="22" spans="1:6" s="50" customFormat="1" x14ac:dyDescent="0.3">
      <c r="A22" s="125" t="s">
        <v>509</v>
      </c>
      <c r="B22" s="50" t="str">
        <f t="shared" si="1"/>
        <v>NoBg_GKC_EjUR</v>
      </c>
      <c r="C22" s="124"/>
      <c r="D22" s="124" t="s">
        <v>493</v>
      </c>
      <c r="E22" s="124" t="s">
        <v>501</v>
      </c>
      <c r="F22" s="126">
        <v>36</v>
      </c>
    </row>
    <row r="23" spans="1:6" s="50" customFormat="1" x14ac:dyDescent="0.3">
      <c r="A23" s="125" t="s">
        <v>510</v>
      </c>
      <c r="B23" s="50" t="str">
        <f t="shared" si="1"/>
        <v>NoBg_GKC_Trbd</v>
      </c>
      <c r="C23" s="124"/>
      <c r="D23" s="124" t="s">
        <v>494</v>
      </c>
      <c r="E23" s="124" t="s">
        <v>502</v>
      </c>
      <c r="F23" s="126">
        <v>0</v>
      </c>
    </row>
    <row r="24" spans="1:6" s="50" customFormat="1" x14ac:dyDescent="0.3">
      <c r="A24" s="125" t="s">
        <v>511</v>
      </c>
      <c r="B24" s="50" t="str">
        <f t="shared" si="1"/>
        <v>NoBg_GKC_Tx</v>
      </c>
      <c r="C24" s="124"/>
      <c r="D24" s="124" t="s">
        <v>495</v>
      </c>
      <c r="E24" s="124" t="s">
        <v>507</v>
      </c>
      <c r="F24" s="126">
        <v>24134</v>
      </c>
    </row>
    <row r="25" spans="1:6" s="50" customFormat="1" x14ac:dyDescent="0.3">
      <c r="A25" s="125" t="s">
        <v>512</v>
      </c>
      <c r="B25" s="50" t="str">
        <f t="shared" si="1"/>
        <v>NoBg_GKC_Nmv</v>
      </c>
      <c r="C25" s="124"/>
      <c r="D25" s="124" t="s">
        <v>496</v>
      </c>
      <c r="E25" s="124" t="s">
        <v>503</v>
      </c>
      <c r="F25" s="126">
        <v>299404286</v>
      </c>
    </row>
    <row r="26" spans="1:6" x14ac:dyDescent="0.3">
      <c r="A26" s="125" t="s">
        <v>513</v>
      </c>
      <c r="B26" s="50" t="str">
        <f t="shared" si="1"/>
        <v>NoBg_GKC_Lfp</v>
      </c>
      <c r="C26" s="124"/>
      <c r="D26" s="124" t="s">
        <v>497</v>
      </c>
      <c r="E26" s="124" t="s">
        <v>504</v>
      </c>
      <c r="F26" s="126">
        <v>1188</v>
      </c>
    </row>
    <row r="27" spans="1:6" x14ac:dyDescent="0.3">
      <c r="A27" s="125" t="s">
        <v>514</v>
      </c>
      <c r="B27" s="50" t="str">
        <f t="shared" si="1"/>
        <v>NoBg_GKC_Srp</v>
      </c>
      <c r="C27" s="124"/>
      <c r="D27" s="124" t="s">
        <v>498</v>
      </c>
      <c r="E27" s="124" t="s">
        <v>505</v>
      </c>
      <c r="F27" s="126">
        <v>4278677</v>
      </c>
    </row>
    <row r="28" spans="1:6" x14ac:dyDescent="0.3">
      <c r="A28" s="125" t="s">
        <v>515</v>
      </c>
      <c r="B28" s="50" t="str">
        <f t="shared" si="1"/>
        <v>NoBg_GKC_Pas</v>
      </c>
      <c r="C28" s="124"/>
      <c r="D28" s="124" t="s">
        <v>499</v>
      </c>
      <c r="E28" s="124" t="s">
        <v>506</v>
      </c>
      <c r="F28" s="126">
        <v>9654908</v>
      </c>
    </row>
    <row r="29" spans="1:6" x14ac:dyDescent="0.3">
      <c r="A29" s="125" t="s">
        <v>516</v>
      </c>
      <c r="B29" s="50" t="str">
        <f t="shared" si="1"/>
        <v>NoBg_GKC_XPTot</v>
      </c>
      <c r="C29" s="124"/>
      <c r="D29" s="124"/>
      <c r="E29" s="123" t="s">
        <v>959</v>
      </c>
      <c r="F29" s="126">
        <v>504697984</v>
      </c>
    </row>
    <row r="30" spans="1:6" x14ac:dyDescent="0.3">
      <c r="C30" s="50"/>
      <c r="D30" s="50"/>
      <c r="E30" s="50"/>
      <c r="F30" s="50"/>
    </row>
    <row r="31" spans="1:6" hidden="1" x14ac:dyDescent="0.3">
      <c r="C31" s="12"/>
      <c r="D31" s="12"/>
    </row>
    <row r="32" spans="1:6" hidden="1" x14ac:dyDescent="0.3"/>
    <row r="33" hidden="1" x14ac:dyDescent="0.3"/>
  </sheetData>
  <mergeCells count="2">
    <mergeCell ref="C3:F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headerFooter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F23"/>
  <sheetViews>
    <sheetView showGridLines="0" topLeftCell="C1" zoomScaleNormal="100" workbookViewId="0">
      <selection activeCell="C1" sqref="C1:E1"/>
    </sheetView>
  </sheetViews>
  <sheetFormatPr defaultColWidth="0" defaultRowHeight="14.4" zeroHeight="1" x14ac:dyDescent="0.3"/>
  <cols>
    <col min="1" max="1" width="12.88671875" hidden="1" customWidth="1"/>
    <col min="2" max="2" width="22.33203125" hidden="1" customWidth="1"/>
    <col min="3" max="3" width="4" bestFit="1" customWidth="1"/>
    <col min="4" max="4" width="81.109375" customWidth="1"/>
    <col min="5" max="5" width="14.6640625" customWidth="1"/>
    <col min="6" max="6" width="9.109375" customWidth="1"/>
    <col min="7" max="16384" width="9.109375" hidden="1"/>
  </cols>
  <sheetData>
    <row r="1" spans="1:5" x14ac:dyDescent="0.3">
      <c r="C1" s="206" t="s">
        <v>1266</v>
      </c>
      <c r="D1" s="206"/>
      <c r="E1" s="206"/>
    </row>
    <row r="2" spans="1:5" x14ac:dyDescent="0.3"/>
    <row r="3" spans="1:5" ht="46.5" customHeight="1" x14ac:dyDescent="0.3">
      <c r="C3" s="205" t="s">
        <v>1240</v>
      </c>
      <c r="D3" s="205"/>
      <c r="E3" s="205"/>
    </row>
    <row r="4" spans="1:5" ht="25.2" x14ac:dyDescent="0.3">
      <c r="C4" s="9"/>
      <c r="D4" s="14"/>
      <c r="E4" s="10" t="s">
        <v>840</v>
      </c>
    </row>
    <row r="5" spans="1:5" ht="25.2" x14ac:dyDescent="0.3">
      <c r="A5" s="8" t="s">
        <v>31</v>
      </c>
      <c r="B5" s="2" t="s">
        <v>445</v>
      </c>
      <c r="C5" s="9"/>
      <c r="D5" s="14" t="s">
        <v>930</v>
      </c>
      <c r="E5" s="9"/>
    </row>
    <row r="6" spans="1:5" s="50" customFormat="1" x14ac:dyDescent="0.3">
      <c r="A6" s="74" t="s">
        <v>446</v>
      </c>
      <c r="B6" s="50" t="str">
        <f>"NoBs_"&amp;$B$5&amp;"_"&amp;A6</f>
        <v>NoBs_STKT_Tkc</v>
      </c>
      <c r="C6" s="9" t="s">
        <v>2</v>
      </c>
      <c r="D6" s="9" t="s">
        <v>443</v>
      </c>
      <c r="E6" s="126">
        <v>74298821</v>
      </c>
    </row>
    <row r="7" spans="1:5" x14ac:dyDescent="0.3">
      <c r="A7" s="74" t="s">
        <v>456</v>
      </c>
      <c r="B7" s="50" t="str">
        <f>"NoBs_"&amp;$B$5&amp;"_"&amp;A7</f>
        <v>NoBs_STKT_Utd</v>
      </c>
      <c r="C7" s="9" t="s">
        <v>3</v>
      </c>
      <c r="D7" s="9" t="s">
        <v>47</v>
      </c>
      <c r="E7" s="126">
        <v>32814405</v>
      </c>
    </row>
    <row r="8" spans="1:5" x14ac:dyDescent="0.3">
      <c r="A8" s="74" t="s">
        <v>455</v>
      </c>
      <c r="B8" s="50" t="str">
        <f>"NoBs_"&amp;$B$5&amp;"_"&amp;A8</f>
        <v>NoBs_STKT_Uta</v>
      </c>
      <c r="C8" s="9" t="s">
        <v>4</v>
      </c>
      <c r="D8" s="9" t="s">
        <v>48</v>
      </c>
      <c r="E8" s="126">
        <v>218797023</v>
      </c>
    </row>
    <row r="9" spans="1:5" x14ac:dyDescent="0.3">
      <c r="A9" s="76"/>
      <c r="B9" s="50"/>
      <c r="C9" s="9"/>
      <c r="D9" s="9"/>
      <c r="E9" s="10"/>
    </row>
    <row r="10" spans="1:5" ht="25.2" x14ac:dyDescent="0.3">
      <c r="A10" s="76"/>
      <c r="B10" s="50"/>
      <c r="C10" s="9"/>
      <c r="D10" s="14" t="s">
        <v>931</v>
      </c>
      <c r="E10" s="10"/>
    </row>
    <row r="11" spans="1:5" s="50" customFormat="1" x14ac:dyDescent="0.3">
      <c r="A11" s="74" t="s">
        <v>454</v>
      </c>
      <c r="B11" s="50" t="str">
        <f>"NoBs_"&amp;$B$5&amp;"_"&amp;A11</f>
        <v>NoBs_STKT_Gkc</v>
      </c>
      <c r="C11" s="9" t="s">
        <v>0</v>
      </c>
      <c r="D11" s="9" t="s">
        <v>402</v>
      </c>
      <c r="E11" s="126">
        <v>113161952</v>
      </c>
    </row>
    <row r="12" spans="1:5" x14ac:dyDescent="0.3">
      <c r="A12" s="74" t="s">
        <v>447</v>
      </c>
      <c r="B12" s="50" t="str">
        <f>"NoBs_"&amp;$B$5&amp;"_"&amp;A12</f>
        <v>NoBs_STKT_Ixg</v>
      </c>
      <c r="C12" s="9" t="s">
        <v>1</v>
      </c>
      <c r="D12" s="9" t="s">
        <v>69</v>
      </c>
      <c r="E12" s="126">
        <v>142724033</v>
      </c>
    </row>
    <row r="13" spans="1:5" x14ac:dyDescent="0.3">
      <c r="A13" s="76"/>
      <c r="B13" s="50"/>
      <c r="C13" s="9"/>
      <c r="D13" s="9"/>
      <c r="E13" s="10"/>
    </row>
    <row r="14" spans="1:5" x14ac:dyDescent="0.3">
      <c r="A14" s="76"/>
      <c r="B14" s="50"/>
      <c r="C14" s="9"/>
      <c r="D14" s="14" t="s">
        <v>932</v>
      </c>
      <c r="E14" s="10"/>
    </row>
    <row r="15" spans="1:5" x14ac:dyDescent="0.3">
      <c r="A15" s="74" t="s">
        <v>453</v>
      </c>
      <c r="B15" s="50" t="str">
        <f t="shared" ref="B15:B21" si="0">"NoBs_"&amp;$B$5&amp;"_"&amp;A15</f>
        <v>NoBs_STKT_Od</v>
      </c>
      <c r="C15" s="9" t="s">
        <v>5</v>
      </c>
      <c r="D15" s="9" t="s">
        <v>49</v>
      </c>
      <c r="E15" s="126">
        <v>248821192</v>
      </c>
    </row>
    <row r="16" spans="1:5" x14ac:dyDescent="0.3">
      <c r="A16" s="74" t="s">
        <v>452</v>
      </c>
      <c r="B16" s="50" t="str">
        <f t="shared" si="0"/>
        <v>NoBs_STKT_Oa</v>
      </c>
      <c r="C16" s="9" t="s">
        <v>6</v>
      </c>
      <c r="D16" s="9" t="s">
        <v>50</v>
      </c>
      <c r="E16" s="126">
        <v>0</v>
      </c>
    </row>
    <row r="17" spans="1:5" x14ac:dyDescent="0.3">
      <c r="A17" s="74" t="s">
        <v>448</v>
      </c>
      <c r="B17" s="50" t="str">
        <f t="shared" si="0"/>
        <v>NoBs_STKT_Ak</v>
      </c>
      <c r="C17" s="9" t="s">
        <v>7</v>
      </c>
      <c r="D17" s="9" t="s">
        <v>51</v>
      </c>
      <c r="E17" s="126">
        <v>0</v>
      </c>
    </row>
    <row r="18" spans="1:5" x14ac:dyDescent="0.3">
      <c r="A18" s="74" t="s">
        <v>449</v>
      </c>
      <c r="B18" s="50" t="str">
        <f t="shared" si="0"/>
        <v>NoBs_STKT_Kav</v>
      </c>
      <c r="C18" s="9" t="s">
        <v>8</v>
      </c>
      <c r="D18" s="9" t="s">
        <v>52</v>
      </c>
      <c r="E18" s="126">
        <v>0</v>
      </c>
    </row>
    <row r="19" spans="1:5" ht="25.2" x14ac:dyDescent="0.3">
      <c r="A19" s="74" t="s">
        <v>450</v>
      </c>
      <c r="B19" s="50" t="str">
        <f t="shared" si="0"/>
        <v>NoBs_STKT_Ktv</v>
      </c>
      <c r="C19" s="9" t="s">
        <v>9</v>
      </c>
      <c r="D19" s="9" t="s">
        <v>53</v>
      </c>
      <c r="E19" s="126">
        <v>0</v>
      </c>
    </row>
    <row r="20" spans="1:5" ht="25.2" x14ac:dyDescent="0.3">
      <c r="A20" s="74" t="s">
        <v>105</v>
      </c>
      <c r="B20" s="50" t="str">
        <f t="shared" si="0"/>
        <v>NoBs_STKT_Gb</v>
      </c>
      <c r="C20" s="9" t="s">
        <v>12</v>
      </c>
      <c r="D20" s="9" t="s">
        <v>372</v>
      </c>
      <c r="E20" s="126">
        <v>0</v>
      </c>
    </row>
    <row r="21" spans="1:5" ht="25.2" x14ac:dyDescent="0.3">
      <c r="A21" s="74" t="s">
        <v>451</v>
      </c>
      <c r="B21" s="50" t="str">
        <f t="shared" si="0"/>
        <v>NoBs_STKT_Xma</v>
      </c>
      <c r="C21" s="9" t="s">
        <v>13</v>
      </c>
      <c r="D21" s="9" t="s">
        <v>59</v>
      </c>
      <c r="E21" s="126">
        <v>0</v>
      </c>
    </row>
    <row r="22" spans="1:5" x14ac:dyDescent="0.3"/>
    <row r="23" spans="1:5" hidden="1" x14ac:dyDescent="0.3"/>
  </sheetData>
  <mergeCells count="2">
    <mergeCell ref="C3:E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headerFooter>
    <oddHeader>&amp;C&amp;G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H19"/>
  <sheetViews>
    <sheetView showGridLines="0" topLeftCell="D1" zoomScaleNormal="100" workbookViewId="0">
      <selection activeCell="D1" sqref="D1:F1"/>
    </sheetView>
  </sheetViews>
  <sheetFormatPr defaultColWidth="0" defaultRowHeight="14.4" zeroHeight="1" x14ac:dyDescent="0.3"/>
  <cols>
    <col min="1" max="1" width="12.88671875" hidden="1" customWidth="1"/>
    <col min="2" max="2" width="22.33203125" hidden="1" customWidth="1"/>
    <col min="3" max="3" width="22.33203125" style="50" hidden="1" customWidth="1"/>
    <col min="4" max="4" width="2.88671875" bestFit="1" customWidth="1"/>
    <col min="5" max="5" width="54.109375" bestFit="1" customWidth="1"/>
    <col min="6" max="6" width="16" customWidth="1"/>
    <col min="7" max="7" width="14.88671875" customWidth="1"/>
    <col min="8" max="8" width="9.109375" customWidth="1"/>
    <col min="9" max="16384" width="9.109375" hidden="1"/>
  </cols>
  <sheetData>
    <row r="1" spans="1:7" x14ac:dyDescent="0.3">
      <c r="D1" s="206" t="s">
        <v>1266</v>
      </c>
      <c r="E1" s="206"/>
      <c r="F1" s="206"/>
    </row>
    <row r="2" spans="1:7" x14ac:dyDescent="0.3"/>
    <row r="3" spans="1:7" ht="46.5" customHeight="1" x14ac:dyDescent="0.3">
      <c r="D3" s="205" t="s">
        <v>1017</v>
      </c>
      <c r="E3" s="205"/>
      <c r="F3" s="205"/>
      <c r="G3" s="205"/>
    </row>
    <row r="4" spans="1:7" ht="37.799999999999997" x14ac:dyDescent="0.3">
      <c r="A4" s="13" t="s">
        <v>31</v>
      </c>
      <c r="D4" s="4"/>
      <c r="E4" s="7"/>
      <c r="F4" s="10" t="s">
        <v>347</v>
      </c>
      <c r="G4" s="10" t="s">
        <v>348</v>
      </c>
    </row>
    <row r="5" spans="1:7" x14ac:dyDescent="0.3">
      <c r="B5" s="74" t="s">
        <v>369</v>
      </c>
      <c r="C5" s="74" t="s">
        <v>370</v>
      </c>
      <c r="D5" s="4"/>
      <c r="E5" s="7" t="s">
        <v>457</v>
      </c>
      <c r="F5" s="4"/>
      <c r="G5" s="4"/>
    </row>
    <row r="6" spans="1:7" x14ac:dyDescent="0.3">
      <c r="A6" s="2" t="s">
        <v>461</v>
      </c>
      <c r="B6" t="str">
        <f t="shared" ref="B6:C11" si="0">"NoBm_"&amp;$A6&amp;"_"&amp;B$5</f>
        <v>NoBm_Atkc_TV</v>
      </c>
      <c r="C6" s="50" t="str">
        <f t="shared" si="0"/>
        <v>NoBm_Atkc_AV</v>
      </c>
      <c r="D6" s="4" t="s">
        <v>2</v>
      </c>
      <c r="E6" s="4" t="s">
        <v>46</v>
      </c>
      <c r="F6" s="126">
        <v>27021390</v>
      </c>
      <c r="G6" s="126">
        <v>1</v>
      </c>
    </row>
    <row r="7" spans="1:7" x14ac:dyDescent="0.3">
      <c r="A7" s="2" t="s">
        <v>462</v>
      </c>
      <c r="B7" s="50" t="str">
        <f t="shared" si="0"/>
        <v>NoBm_Autd_TV</v>
      </c>
      <c r="C7" s="50" t="str">
        <f t="shared" si="0"/>
        <v>NoBm_Autd_AV</v>
      </c>
      <c r="D7" s="4" t="s">
        <v>3</v>
      </c>
      <c r="E7" s="4" t="s">
        <v>47</v>
      </c>
      <c r="F7" s="126">
        <v>4770703</v>
      </c>
      <c r="G7" s="126">
        <v>3589</v>
      </c>
    </row>
    <row r="8" spans="1:7" x14ac:dyDescent="0.3">
      <c r="A8" s="2" t="s">
        <v>463</v>
      </c>
      <c r="B8" s="50" t="str">
        <f t="shared" si="0"/>
        <v>NoBm_Auta_TV</v>
      </c>
      <c r="C8" s="50" t="str">
        <f t="shared" si="0"/>
        <v>NoBm_Auta_AV</v>
      </c>
      <c r="D8" s="4" t="s">
        <v>4</v>
      </c>
      <c r="E8" s="4" t="s">
        <v>48</v>
      </c>
      <c r="F8" s="126">
        <v>48547990</v>
      </c>
      <c r="G8" s="126">
        <v>1583463</v>
      </c>
    </row>
    <row r="9" spans="1:7" x14ac:dyDescent="0.3">
      <c r="A9" s="2" t="s">
        <v>464</v>
      </c>
      <c r="B9" s="50" t="str">
        <f t="shared" si="0"/>
        <v>NoBm_Aod_TV</v>
      </c>
      <c r="C9" s="50" t="str">
        <f t="shared" si="0"/>
        <v>NoBm_Aod_AV</v>
      </c>
      <c r="D9" s="4" t="s">
        <v>5</v>
      </c>
      <c r="E9" s="4" t="s">
        <v>49</v>
      </c>
      <c r="F9" s="126">
        <v>32359746</v>
      </c>
      <c r="G9" s="126">
        <v>0</v>
      </c>
    </row>
    <row r="10" spans="1:7" x14ac:dyDescent="0.3">
      <c r="A10" s="2" t="s">
        <v>465</v>
      </c>
      <c r="B10" s="50" t="str">
        <f t="shared" si="0"/>
        <v>NoBm_Aoa_TV</v>
      </c>
      <c r="C10" s="50" t="str">
        <f t="shared" si="0"/>
        <v>NoBm_Aoa_AV</v>
      </c>
      <c r="D10" s="4" t="s">
        <v>6</v>
      </c>
      <c r="E10" s="4" t="s">
        <v>50</v>
      </c>
      <c r="F10" s="126">
        <v>1392145</v>
      </c>
      <c r="G10" s="126">
        <v>0</v>
      </c>
    </row>
    <row r="11" spans="1:7" x14ac:dyDescent="0.3">
      <c r="A11" s="2" t="s">
        <v>466</v>
      </c>
      <c r="B11" s="50" t="str">
        <f t="shared" si="0"/>
        <v>NoBm_ATot_TV</v>
      </c>
      <c r="C11" s="50" t="str">
        <f t="shared" si="0"/>
        <v>NoBm_ATot_AV</v>
      </c>
      <c r="D11" s="4"/>
      <c r="E11" s="7" t="s">
        <v>458</v>
      </c>
      <c r="F11" s="126">
        <v>114091973</v>
      </c>
      <c r="G11" s="126">
        <v>1587053</v>
      </c>
    </row>
    <row r="12" spans="1:7" x14ac:dyDescent="0.3">
      <c r="A12" s="2"/>
      <c r="B12" s="50"/>
      <c r="D12" s="4"/>
      <c r="E12" s="4"/>
      <c r="F12" s="4"/>
      <c r="G12" s="4"/>
    </row>
    <row r="13" spans="1:7" x14ac:dyDescent="0.3">
      <c r="A13" s="2"/>
      <c r="B13" s="50"/>
      <c r="D13" s="4"/>
      <c r="E13" s="7" t="s">
        <v>459</v>
      </c>
      <c r="F13" s="4"/>
      <c r="G13" s="4"/>
    </row>
    <row r="14" spans="1:7" x14ac:dyDescent="0.3">
      <c r="A14" s="2" t="s">
        <v>467</v>
      </c>
      <c r="B14" s="50" t="str">
        <f t="shared" ref="B14:C17" si="1">"NoBm_"&amp;$A14&amp;"_"&amp;B$5</f>
        <v>NoBm_Pgkc_TV</v>
      </c>
      <c r="C14" s="50" t="str">
        <f t="shared" si="1"/>
        <v>NoBm_Pgkc_AV</v>
      </c>
      <c r="D14" s="4" t="s">
        <v>0</v>
      </c>
      <c r="E14" s="4" t="s">
        <v>68</v>
      </c>
      <c r="F14" s="126">
        <v>18995277</v>
      </c>
      <c r="G14" s="126">
        <v>3877</v>
      </c>
    </row>
    <row r="15" spans="1:7" x14ac:dyDescent="0.3">
      <c r="A15" s="2" t="s">
        <v>468</v>
      </c>
      <c r="B15" s="50" t="str">
        <f t="shared" si="1"/>
        <v>NoBm_Pig_TV</v>
      </c>
      <c r="C15" s="50" t="str">
        <f t="shared" si="1"/>
        <v>NoBm_Pig_AV</v>
      </c>
      <c r="D15" s="4" t="s">
        <v>1</v>
      </c>
      <c r="E15" s="4" t="s">
        <v>69</v>
      </c>
      <c r="F15" s="126">
        <v>13661934</v>
      </c>
      <c r="G15" s="126">
        <v>270314</v>
      </c>
    </row>
    <row r="16" spans="1:7" x14ac:dyDescent="0.3">
      <c r="A16" s="2" t="s">
        <v>469</v>
      </c>
      <c r="B16" s="50" t="str">
        <f t="shared" si="1"/>
        <v>NoBm_Puo_TV</v>
      </c>
      <c r="C16" s="50" t="str">
        <f t="shared" si="1"/>
        <v>NoBm_Puo_AV</v>
      </c>
      <c r="D16" s="4" t="s">
        <v>3</v>
      </c>
      <c r="E16" s="4" t="s">
        <v>192</v>
      </c>
      <c r="F16" s="126">
        <v>0</v>
      </c>
      <c r="G16" s="126">
        <v>0</v>
      </c>
    </row>
    <row r="17" spans="1:7" x14ac:dyDescent="0.3">
      <c r="A17" s="2" t="s">
        <v>470</v>
      </c>
      <c r="B17" s="50" t="str">
        <f t="shared" si="1"/>
        <v>NoBm_PTot_TV</v>
      </c>
      <c r="C17" s="50" t="str">
        <f t="shared" si="1"/>
        <v>NoBm_PTot_AV</v>
      </c>
      <c r="D17" s="4"/>
      <c r="E17" s="7" t="s">
        <v>460</v>
      </c>
      <c r="F17" s="126">
        <v>32657212</v>
      </c>
      <c r="G17" s="126">
        <v>274191</v>
      </c>
    </row>
    <row r="18" spans="1:7" x14ac:dyDescent="0.3"/>
    <row r="19" spans="1:7" hidden="1" x14ac:dyDescent="0.3"/>
  </sheetData>
  <mergeCells count="2">
    <mergeCell ref="D3:G3"/>
    <mergeCell ref="D1:F1"/>
  </mergeCells>
  <hyperlinks>
    <hyperlink ref="D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9" fitToHeight="0" orientation="portrait" r:id="rId1"/>
  <headerFooter>
    <oddHeader>&amp;C&amp;G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I43"/>
  <sheetViews>
    <sheetView showGridLines="0" topLeftCell="D1" zoomScaleNormal="100" workbookViewId="0">
      <selection activeCell="D1" sqref="D1:F1"/>
    </sheetView>
  </sheetViews>
  <sheetFormatPr defaultColWidth="0" defaultRowHeight="14.4" zeroHeight="1" x14ac:dyDescent="0.3"/>
  <cols>
    <col min="1" max="1" width="12.88671875" hidden="1" customWidth="1"/>
    <col min="2" max="2" width="25.33203125" hidden="1" customWidth="1"/>
    <col min="3" max="3" width="26.6640625" hidden="1" customWidth="1"/>
    <col min="4" max="4" width="3.33203125" bestFit="1" customWidth="1"/>
    <col min="5" max="5" width="4" bestFit="1" customWidth="1"/>
    <col min="6" max="6" width="54.88671875" bestFit="1" customWidth="1"/>
    <col min="7" max="7" width="14.6640625" customWidth="1"/>
    <col min="8" max="8" width="14.88671875" customWidth="1"/>
    <col min="9" max="9" width="9.109375" customWidth="1"/>
    <col min="10" max="16384" width="9.109375" hidden="1"/>
  </cols>
  <sheetData>
    <row r="1" spans="1:8" x14ac:dyDescent="0.3">
      <c r="D1" s="206" t="s">
        <v>1266</v>
      </c>
      <c r="E1" s="206"/>
      <c r="F1" s="206"/>
    </row>
    <row r="2" spans="1:8" ht="13.5" customHeight="1" x14ac:dyDescent="0.3"/>
    <row r="3" spans="1:8" ht="46.5" customHeight="1" x14ac:dyDescent="0.3">
      <c r="D3" s="205" t="s">
        <v>1018</v>
      </c>
      <c r="E3" s="205"/>
      <c r="F3" s="205"/>
      <c r="G3" s="205"/>
      <c r="H3" s="205"/>
    </row>
    <row r="4" spans="1:8" ht="37.799999999999997" x14ac:dyDescent="0.3">
      <c r="A4" s="13" t="s">
        <v>31</v>
      </c>
      <c r="B4" s="52" t="s">
        <v>666</v>
      </c>
      <c r="C4" s="52" t="s">
        <v>667</v>
      </c>
      <c r="D4" s="4"/>
      <c r="E4" s="4"/>
      <c r="F4" s="7"/>
      <c r="G4" s="10" t="s">
        <v>602</v>
      </c>
      <c r="H4" s="10" t="s">
        <v>603</v>
      </c>
    </row>
    <row r="5" spans="1:8" x14ac:dyDescent="0.3">
      <c r="A5" s="2" t="s">
        <v>641</v>
      </c>
      <c r="B5" t="str">
        <f t="shared" ref="B5:C8" si="0">"Spu_"&amp;$A5&amp;"_"&amp;B$4</f>
        <v>Spu_IP_PP</v>
      </c>
      <c r="C5" s="50" t="str">
        <f t="shared" si="0"/>
        <v>Spu_IP_PX</v>
      </c>
      <c r="D5" s="71" t="s">
        <v>0</v>
      </c>
      <c r="E5" s="4"/>
      <c r="F5" s="7" t="s">
        <v>604</v>
      </c>
      <c r="G5" s="126">
        <v>103007863</v>
      </c>
      <c r="H5" s="126">
        <v>2663199</v>
      </c>
    </row>
    <row r="6" spans="1:8" x14ac:dyDescent="0.3">
      <c r="A6" s="2" t="s">
        <v>642</v>
      </c>
      <c r="B6" s="50" t="str">
        <f t="shared" si="0"/>
        <v>Spu_Pip_PP</v>
      </c>
      <c r="C6" s="50" t="str">
        <f t="shared" si="0"/>
        <v>Spu_Pip_PX</v>
      </c>
      <c r="D6" s="71" t="s">
        <v>1</v>
      </c>
      <c r="E6" s="4"/>
      <c r="F6" s="7" t="s">
        <v>605</v>
      </c>
      <c r="G6" s="126">
        <v>22971855</v>
      </c>
      <c r="H6" s="126">
        <v>412969</v>
      </c>
    </row>
    <row r="7" spans="1:8" x14ac:dyDescent="0.3">
      <c r="A7" s="2" t="s">
        <v>643</v>
      </c>
      <c r="B7" s="50" t="str">
        <f t="shared" si="0"/>
        <v>Spu_GPud_PP</v>
      </c>
      <c r="C7" s="50" t="str">
        <f t="shared" si="0"/>
        <v>Spu_GPud_PX</v>
      </c>
      <c r="D7" s="71" t="s">
        <v>2</v>
      </c>
      <c r="E7" s="4"/>
      <c r="F7" s="7" t="s">
        <v>606</v>
      </c>
      <c r="G7" s="126">
        <v>1314349</v>
      </c>
      <c r="H7" s="126">
        <v>34072</v>
      </c>
    </row>
    <row r="8" spans="1:8" x14ac:dyDescent="0.3">
      <c r="A8" s="2" t="s">
        <v>480</v>
      </c>
      <c r="B8" s="50" t="str">
        <f t="shared" si="0"/>
        <v>Spu_UdP_PP</v>
      </c>
      <c r="C8" s="50" t="str">
        <f t="shared" si="0"/>
        <v>Spu_UdP_PX</v>
      </c>
      <c r="D8" s="71" t="s">
        <v>3</v>
      </c>
      <c r="E8" s="4"/>
      <c r="F8" s="7" t="s">
        <v>607</v>
      </c>
      <c r="G8" s="126">
        <v>12160154</v>
      </c>
      <c r="H8" s="126">
        <v>279910</v>
      </c>
    </row>
    <row r="9" spans="1:8" x14ac:dyDescent="0.3">
      <c r="A9" s="2"/>
      <c r="B9" s="50"/>
      <c r="C9" s="50"/>
      <c r="D9" s="4"/>
      <c r="E9" s="4"/>
      <c r="F9" s="4"/>
      <c r="G9" s="6"/>
      <c r="H9" s="6"/>
    </row>
    <row r="10" spans="1:8" x14ac:dyDescent="0.3">
      <c r="A10" s="2"/>
      <c r="B10" s="50"/>
      <c r="C10" s="50"/>
      <c r="D10" s="71" t="s">
        <v>4</v>
      </c>
      <c r="E10" s="4"/>
      <c r="F10" s="7" t="s">
        <v>967</v>
      </c>
      <c r="G10" s="6"/>
      <c r="H10" s="6"/>
    </row>
    <row r="11" spans="1:8" x14ac:dyDescent="0.3">
      <c r="A11" s="2" t="s">
        <v>644</v>
      </c>
      <c r="B11" s="50" t="str">
        <f t="shared" ref="B11:C15" si="1">"Spu_"&amp;$A11&amp;"_"&amp;B$4</f>
        <v>Spu_RTk_PP</v>
      </c>
      <c r="C11" s="50" t="str">
        <f t="shared" si="1"/>
        <v>Spu_RTk_PX</v>
      </c>
      <c r="D11" s="4"/>
      <c r="E11" s="4" t="s">
        <v>608</v>
      </c>
      <c r="F11" s="4" t="s">
        <v>612</v>
      </c>
      <c r="G11" s="126">
        <v>1333</v>
      </c>
      <c r="H11" s="126">
        <v>35</v>
      </c>
    </row>
    <row r="12" spans="1:8" x14ac:dyDescent="0.3">
      <c r="A12" s="2" t="s">
        <v>656</v>
      </c>
      <c r="B12" s="50" t="str">
        <f t="shared" si="1"/>
        <v>Spu_RGi_PP</v>
      </c>
      <c r="C12" s="50" t="str">
        <f t="shared" si="1"/>
        <v>Spu_RGi_PX</v>
      </c>
      <c r="D12" s="4"/>
      <c r="E12" s="4" t="s">
        <v>609</v>
      </c>
      <c r="F12" s="4" t="s">
        <v>613</v>
      </c>
      <c r="G12" s="126">
        <v>85746</v>
      </c>
      <c r="H12" s="126">
        <v>1922</v>
      </c>
    </row>
    <row r="13" spans="1:8" x14ac:dyDescent="0.3">
      <c r="A13" s="2" t="s">
        <v>645</v>
      </c>
      <c r="B13" s="50" t="str">
        <f t="shared" si="1"/>
        <v>Spu_RTx_PP</v>
      </c>
      <c r="C13" s="50" t="str">
        <f t="shared" si="1"/>
        <v>Spu_RTx_PX</v>
      </c>
      <c r="D13" s="4"/>
      <c r="E13" s="4" t="s">
        <v>610</v>
      </c>
      <c r="F13" s="4" t="s">
        <v>310</v>
      </c>
      <c r="G13" s="126">
        <v>742888</v>
      </c>
      <c r="H13" s="126">
        <v>19002</v>
      </c>
    </row>
    <row r="14" spans="1:8" x14ac:dyDescent="0.3">
      <c r="A14" s="2" t="s">
        <v>657</v>
      </c>
      <c r="B14" s="50" t="str">
        <f t="shared" si="1"/>
        <v>Spu_RTfi_PP</v>
      </c>
      <c r="C14" s="50" t="str">
        <f t="shared" si="1"/>
        <v>Spu_RTfi_PX</v>
      </c>
      <c r="D14" s="4"/>
      <c r="E14" s="4" t="s">
        <v>611</v>
      </c>
      <c r="F14" s="4" t="s">
        <v>614</v>
      </c>
      <c r="G14" s="126">
        <v>102381</v>
      </c>
      <c r="H14" s="126">
        <v>2246</v>
      </c>
    </row>
    <row r="15" spans="1:8" x14ac:dyDescent="0.3">
      <c r="A15" s="2" t="s">
        <v>646</v>
      </c>
      <c r="B15" s="50" t="str">
        <f t="shared" si="1"/>
        <v>Spu_RTTot_PP</v>
      </c>
      <c r="C15" s="50" t="str">
        <f t="shared" si="1"/>
        <v>Spu_RTTot_PX</v>
      </c>
      <c r="D15" s="4"/>
      <c r="E15" s="4"/>
      <c r="F15" s="7" t="s">
        <v>190</v>
      </c>
      <c r="G15" s="126">
        <v>932347</v>
      </c>
      <c r="H15" s="126">
        <v>23205</v>
      </c>
    </row>
    <row r="16" spans="1:8" x14ac:dyDescent="0.3">
      <c r="A16" s="2"/>
      <c r="B16" s="50"/>
      <c r="C16" s="50"/>
      <c r="D16" s="4"/>
      <c r="E16" s="4"/>
      <c r="F16" s="4"/>
      <c r="G16" s="6"/>
      <c r="H16" s="6"/>
    </row>
    <row r="17" spans="1:8" x14ac:dyDescent="0.3">
      <c r="A17" s="2"/>
      <c r="B17" s="50"/>
      <c r="C17" s="50"/>
      <c r="D17" s="71" t="s">
        <v>5</v>
      </c>
      <c r="E17" s="4"/>
      <c r="F17" s="7" t="s">
        <v>968</v>
      </c>
      <c r="G17" s="6"/>
      <c r="H17" s="6"/>
    </row>
    <row r="18" spans="1:8" x14ac:dyDescent="0.3">
      <c r="A18" s="2" t="s">
        <v>474</v>
      </c>
      <c r="B18" s="50" t="str">
        <f t="shared" ref="B18:C20" si="2">"Spu_"&amp;$A18&amp;"_"&amp;B$4</f>
        <v>Spu_Ua_PP</v>
      </c>
      <c r="C18" s="50" t="str">
        <f t="shared" si="2"/>
        <v>Spu_Ua_PX</v>
      </c>
      <c r="D18" s="4"/>
      <c r="E18" s="4" t="s">
        <v>615</v>
      </c>
      <c r="F18" s="4" t="s">
        <v>17</v>
      </c>
      <c r="G18" s="126">
        <v>625671</v>
      </c>
      <c r="H18" s="126">
        <v>17861</v>
      </c>
    </row>
    <row r="19" spans="1:8" x14ac:dyDescent="0.3">
      <c r="A19" s="2" t="s">
        <v>647</v>
      </c>
      <c r="B19" s="50" t="str">
        <f t="shared" si="2"/>
        <v>Spu_Ui_PP</v>
      </c>
      <c r="C19" s="50" t="str">
        <f t="shared" si="2"/>
        <v>Spu_Ui_PX</v>
      </c>
      <c r="D19" s="4"/>
      <c r="E19" s="4" t="s">
        <v>616</v>
      </c>
      <c r="F19" s="4" t="s">
        <v>617</v>
      </c>
      <c r="G19" s="126">
        <v>1056810</v>
      </c>
      <c r="H19" s="126">
        <v>23045</v>
      </c>
    </row>
    <row r="20" spans="1:8" x14ac:dyDescent="0.3">
      <c r="A20" s="2" t="s">
        <v>598</v>
      </c>
      <c r="B20" s="50" t="str">
        <f t="shared" si="2"/>
        <v>Spu_UTot_PP</v>
      </c>
      <c r="C20" s="50" t="str">
        <f t="shared" si="2"/>
        <v>Spu_UTot_PX</v>
      </c>
      <c r="D20" s="4"/>
      <c r="E20" s="4"/>
      <c r="F20" s="7" t="s">
        <v>618</v>
      </c>
      <c r="G20" s="126">
        <v>1682483</v>
      </c>
      <c r="H20" s="126">
        <v>40904</v>
      </c>
    </row>
    <row r="21" spans="1:8" x14ac:dyDescent="0.3">
      <c r="A21" s="2"/>
      <c r="B21" s="50"/>
      <c r="C21" s="50"/>
      <c r="D21" s="4"/>
      <c r="E21" s="4"/>
      <c r="F21" s="4"/>
      <c r="G21" s="6"/>
      <c r="H21" s="6"/>
    </row>
    <row r="22" spans="1:8" x14ac:dyDescent="0.3">
      <c r="A22" s="2"/>
      <c r="B22" s="50"/>
      <c r="C22" s="50"/>
      <c r="D22" s="71" t="s">
        <v>6</v>
      </c>
      <c r="E22" s="4"/>
      <c r="F22" s="7" t="s">
        <v>969</v>
      </c>
      <c r="G22" s="6"/>
      <c r="H22" s="6"/>
    </row>
    <row r="23" spans="1:8" x14ac:dyDescent="0.3">
      <c r="A23" s="2" t="s">
        <v>650</v>
      </c>
      <c r="B23" s="50" t="str">
        <f t="shared" ref="B23:C30" si="3">"Spu_"&amp;$A23&amp;"_"&amp;B$4</f>
        <v>Spu_Kio_PP</v>
      </c>
      <c r="C23" s="50" t="str">
        <f t="shared" si="3"/>
        <v>Spu_Kio_PX</v>
      </c>
      <c r="D23" s="4"/>
      <c r="E23" s="4" t="s">
        <v>619</v>
      </c>
      <c r="F23" s="4" t="s">
        <v>613</v>
      </c>
      <c r="G23" s="126">
        <v>100123</v>
      </c>
      <c r="H23" s="126">
        <v>2236</v>
      </c>
    </row>
    <row r="24" spans="1:8" x14ac:dyDescent="0.3">
      <c r="A24" s="2" t="s">
        <v>648</v>
      </c>
      <c r="B24" s="50" t="str">
        <f t="shared" si="3"/>
        <v>Spu_Kx_PP</v>
      </c>
      <c r="C24" s="50" t="str">
        <f t="shared" si="3"/>
        <v>Spu_Kx_PX</v>
      </c>
      <c r="D24" s="4"/>
      <c r="E24" s="4" t="s">
        <v>620</v>
      </c>
      <c r="F24" s="4" t="s">
        <v>626</v>
      </c>
      <c r="G24" s="126">
        <v>361039</v>
      </c>
      <c r="H24" s="126">
        <v>9000</v>
      </c>
    </row>
    <row r="25" spans="1:8" x14ac:dyDescent="0.3">
      <c r="A25" s="2" t="s">
        <v>649</v>
      </c>
      <c r="B25" s="50" t="str">
        <f t="shared" si="3"/>
        <v>Spu_Ka_PP</v>
      </c>
      <c r="C25" s="50" t="str">
        <f t="shared" si="3"/>
        <v>Spu_Ka_PX</v>
      </c>
      <c r="D25" s="4"/>
      <c r="E25" s="4" t="s">
        <v>621</v>
      </c>
      <c r="F25" s="4" t="s">
        <v>51</v>
      </c>
      <c r="G25" s="126">
        <v>3309536</v>
      </c>
      <c r="H25" s="126">
        <v>108945</v>
      </c>
    </row>
    <row r="26" spans="1:8" x14ac:dyDescent="0.3">
      <c r="A26" s="2" t="s">
        <v>651</v>
      </c>
      <c r="B26" s="50" t="str">
        <f t="shared" si="3"/>
        <v>Spu_Kif_PP</v>
      </c>
      <c r="C26" s="50" t="str">
        <f t="shared" si="3"/>
        <v>Spu_Kif_PX</v>
      </c>
      <c r="D26" s="4"/>
      <c r="E26" s="4" t="s">
        <v>622</v>
      </c>
      <c r="F26" s="4" t="s">
        <v>617</v>
      </c>
      <c r="G26" s="126">
        <v>1201687</v>
      </c>
      <c r="H26" s="126">
        <v>25567</v>
      </c>
    </row>
    <row r="27" spans="1:8" x14ac:dyDescent="0.3">
      <c r="A27" s="2" t="s">
        <v>652</v>
      </c>
      <c r="B27" s="50" t="str">
        <f t="shared" si="3"/>
        <v>Spu_Kv_PP</v>
      </c>
      <c r="C27" s="50" t="str">
        <f t="shared" si="3"/>
        <v>Spu_Kv_PX</v>
      </c>
      <c r="D27" s="4"/>
      <c r="E27" s="4" t="s">
        <v>623</v>
      </c>
      <c r="F27" s="4" t="s">
        <v>205</v>
      </c>
      <c r="G27" s="126">
        <v>-1270007</v>
      </c>
      <c r="H27" s="126">
        <v>-53651</v>
      </c>
    </row>
    <row r="28" spans="1:8" x14ac:dyDescent="0.3">
      <c r="A28" s="2" t="s">
        <v>653</v>
      </c>
      <c r="B28" s="50" t="str">
        <f t="shared" si="3"/>
        <v>Spu_Kaf_PP</v>
      </c>
      <c r="C28" s="50" t="str">
        <f t="shared" si="3"/>
        <v>Spu_Kaf_PX</v>
      </c>
      <c r="D28" s="4"/>
      <c r="E28" s="4" t="s">
        <v>624</v>
      </c>
      <c r="F28" s="4" t="s">
        <v>614</v>
      </c>
      <c r="G28" s="126">
        <v>-1020</v>
      </c>
      <c r="H28" s="126">
        <v>2417</v>
      </c>
    </row>
    <row r="29" spans="1:8" x14ac:dyDescent="0.3">
      <c r="A29" s="2" t="s">
        <v>654</v>
      </c>
      <c r="B29" s="50" t="str">
        <f t="shared" si="3"/>
        <v>Spu_Kki_PP</v>
      </c>
      <c r="C29" s="50" t="str">
        <f t="shared" si="3"/>
        <v>Spu_Kki_PX</v>
      </c>
      <c r="D29" s="4"/>
      <c r="E29" s="4" t="s">
        <v>625</v>
      </c>
      <c r="F29" s="4" t="s">
        <v>627</v>
      </c>
      <c r="G29" s="126">
        <v>0</v>
      </c>
      <c r="H29" s="126">
        <v>0</v>
      </c>
    </row>
    <row r="30" spans="1:8" x14ac:dyDescent="0.3">
      <c r="A30" s="2" t="s">
        <v>655</v>
      </c>
      <c r="B30" s="50" t="str">
        <f t="shared" si="3"/>
        <v>Spu_KTot_PP</v>
      </c>
      <c r="C30" s="50" t="str">
        <f t="shared" si="3"/>
        <v>Spu_KTot_PX</v>
      </c>
      <c r="D30" s="4"/>
      <c r="E30" s="4"/>
      <c r="F30" s="7" t="s">
        <v>209</v>
      </c>
      <c r="G30" s="126">
        <v>3701357</v>
      </c>
      <c r="H30" s="126">
        <v>94516</v>
      </c>
    </row>
    <row r="31" spans="1:8" x14ac:dyDescent="0.3">
      <c r="A31" s="2"/>
      <c r="B31" s="50"/>
      <c r="C31" s="50"/>
      <c r="D31" s="4"/>
      <c r="E31" s="4"/>
      <c r="F31" s="4"/>
      <c r="G31" s="6"/>
      <c r="H31" s="6"/>
    </row>
    <row r="32" spans="1:8" x14ac:dyDescent="0.3">
      <c r="A32" s="2" t="s">
        <v>987</v>
      </c>
      <c r="B32" s="50" t="str">
        <f>"Spu_"&amp;$A32&amp;"_"&amp;B$4</f>
        <v>Spu_IU_PP</v>
      </c>
      <c r="C32" s="50" t="str">
        <f>"Spu_"&amp;$A32&amp;"_"&amp;C$4</f>
        <v>Spu_IU_PX</v>
      </c>
      <c r="D32" s="71" t="s">
        <v>7</v>
      </c>
      <c r="E32" s="4"/>
      <c r="F32" s="7" t="s">
        <v>628</v>
      </c>
      <c r="G32" s="126">
        <v>118102850</v>
      </c>
      <c r="H32" s="126">
        <v>2901291</v>
      </c>
    </row>
    <row r="33" spans="1:8" x14ac:dyDescent="0.3">
      <c r="A33" s="2"/>
      <c r="B33" s="50"/>
      <c r="C33" s="50"/>
      <c r="D33" s="4"/>
      <c r="E33" s="4"/>
      <c r="F33" s="4" t="s">
        <v>970</v>
      </c>
      <c r="G33" s="6"/>
      <c r="H33" s="6"/>
    </row>
    <row r="34" spans="1:8" x14ac:dyDescent="0.3">
      <c r="A34" s="2" t="s">
        <v>658</v>
      </c>
      <c r="B34" s="50" t="str">
        <f t="shared" ref="B34:C41" si="4">"Spu_"&amp;$A34&amp;"_"&amp;B$4</f>
        <v>Spu_Iep_PP</v>
      </c>
      <c r="C34" s="50" t="str">
        <f t="shared" si="4"/>
        <v>Spu_Iep_PX</v>
      </c>
      <c r="D34" s="4"/>
      <c r="E34" s="4" t="s">
        <v>629</v>
      </c>
      <c r="F34" s="4" t="s">
        <v>637</v>
      </c>
      <c r="G34" s="126">
        <v>2709686</v>
      </c>
      <c r="H34" s="126">
        <v>71254</v>
      </c>
    </row>
    <row r="35" spans="1:8" x14ac:dyDescent="0.3">
      <c r="A35" s="2" t="s">
        <v>659</v>
      </c>
      <c r="B35" s="50" t="str">
        <f t="shared" si="4"/>
        <v>Spu_Iio_PP</v>
      </c>
      <c r="C35" s="50" t="str">
        <f t="shared" si="4"/>
        <v>Spu_Iio_PX</v>
      </c>
      <c r="D35" s="4"/>
      <c r="E35" s="4" t="s">
        <v>630</v>
      </c>
      <c r="F35" s="4" t="s">
        <v>613</v>
      </c>
      <c r="G35" s="126">
        <v>4393409</v>
      </c>
      <c r="H35" s="126">
        <v>99172</v>
      </c>
    </row>
    <row r="36" spans="1:8" x14ac:dyDescent="0.3">
      <c r="A36" s="2" t="s">
        <v>660</v>
      </c>
      <c r="B36" s="50" t="str">
        <f t="shared" si="4"/>
        <v>Spu_Ixo_PP</v>
      </c>
      <c r="C36" s="50" t="str">
        <f t="shared" si="4"/>
        <v>Spu_Ixo_PX</v>
      </c>
      <c r="D36" s="4"/>
      <c r="E36" s="4" t="s">
        <v>631</v>
      </c>
      <c r="F36" s="4" t="s">
        <v>310</v>
      </c>
      <c r="G36" s="126">
        <v>41450467</v>
      </c>
      <c r="H36" s="126">
        <v>1012581</v>
      </c>
    </row>
    <row r="37" spans="1:8" x14ac:dyDescent="0.3">
      <c r="A37" s="2" t="s">
        <v>661</v>
      </c>
      <c r="B37" s="50" t="str">
        <f t="shared" si="4"/>
        <v>Spu_Iea_PP</v>
      </c>
      <c r="C37" s="50" t="str">
        <f t="shared" si="4"/>
        <v>Spu_Iea_PX</v>
      </c>
      <c r="D37" s="4"/>
      <c r="E37" s="4" t="s">
        <v>632</v>
      </c>
      <c r="F37" s="4" t="s">
        <v>638</v>
      </c>
      <c r="G37" s="126">
        <v>346373</v>
      </c>
      <c r="H37" s="126">
        <v>8104</v>
      </c>
    </row>
    <row r="38" spans="1:8" x14ac:dyDescent="0.3">
      <c r="A38" s="2" t="s">
        <v>662</v>
      </c>
      <c r="B38" s="50" t="str">
        <f t="shared" si="4"/>
        <v>Spu_Ixa_PP</v>
      </c>
      <c r="C38" s="50" t="str">
        <f t="shared" si="4"/>
        <v>Spu_Ixa_PX</v>
      </c>
      <c r="D38" s="4"/>
      <c r="E38" s="4" t="s">
        <v>633</v>
      </c>
      <c r="F38" s="4" t="s">
        <v>306</v>
      </c>
      <c r="G38" s="126">
        <v>28724845</v>
      </c>
      <c r="H38" s="126">
        <v>829886</v>
      </c>
    </row>
    <row r="39" spans="1:8" x14ac:dyDescent="0.3">
      <c r="A39" s="2" t="s">
        <v>663</v>
      </c>
      <c r="B39" s="50" t="str">
        <f t="shared" si="4"/>
        <v>Spu_Iifa_PP</v>
      </c>
      <c r="C39" s="50" t="str">
        <f t="shared" si="4"/>
        <v>Spu_Iifa_PX</v>
      </c>
      <c r="D39" s="4"/>
      <c r="E39" s="4" t="s">
        <v>634</v>
      </c>
      <c r="F39" s="4" t="s">
        <v>617</v>
      </c>
      <c r="G39" s="126">
        <v>40171914</v>
      </c>
      <c r="H39" s="126">
        <v>872837</v>
      </c>
    </row>
    <row r="40" spans="1:8" x14ac:dyDescent="0.3">
      <c r="A40" s="2" t="s">
        <v>664</v>
      </c>
      <c r="B40" s="50" t="str">
        <f t="shared" si="4"/>
        <v>Spu_Ikat_PP</v>
      </c>
      <c r="C40" s="50" t="str">
        <f t="shared" si="4"/>
        <v>Spu_Ikat_PX</v>
      </c>
      <c r="D40" s="4"/>
      <c r="E40" s="4" t="s">
        <v>635</v>
      </c>
      <c r="F40" s="4" t="s">
        <v>639</v>
      </c>
      <c r="G40" s="126">
        <v>0</v>
      </c>
      <c r="H40" s="126">
        <v>0</v>
      </c>
    </row>
    <row r="41" spans="1:8" x14ac:dyDescent="0.3">
      <c r="A41" s="2" t="s">
        <v>665</v>
      </c>
      <c r="B41" s="50" t="str">
        <f t="shared" si="4"/>
        <v>Spu_Ix_PP</v>
      </c>
      <c r="C41" s="50" t="str">
        <f t="shared" si="4"/>
        <v>Spu_Ix_PX</v>
      </c>
      <c r="D41" s="4"/>
      <c r="E41" s="4" t="s">
        <v>636</v>
      </c>
      <c r="F41" s="4" t="s">
        <v>640</v>
      </c>
      <c r="G41" s="126">
        <v>306150</v>
      </c>
      <c r="H41" s="126">
        <v>7457</v>
      </c>
    </row>
    <row r="42" spans="1:8" x14ac:dyDescent="0.3"/>
    <row r="43" spans="1:8" hidden="1" x14ac:dyDescent="0.3"/>
  </sheetData>
  <mergeCells count="2">
    <mergeCell ref="D3:H3"/>
    <mergeCell ref="D1:F1"/>
  </mergeCells>
  <hyperlinks>
    <hyperlink ref="D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headerFooter>
    <oddHeader>&amp;C&amp;G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I43"/>
  <sheetViews>
    <sheetView showGridLines="0" topLeftCell="D1" zoomScaleNormal="100" workbookViewId="0">
      <selection activeCell="D1" sqref="D1:F1"/>
    </sheetView>
  </sheetViews>
  <sheetFormatPr defaultColWidth="0" defaultRowHeight="14.4" zeroHeight="1" x14ac:dyDescent="0.3"/>
  <cols>
    <col min="1" max="1" width="19.33203125" hidden="1" customWidth="1"/>
    <col min="2" max="2" width="19" hidden="1" customWidth="1"/>
    <col min="3" max="3" width="20.33203125" hidden="1" customWidth="1"/>
    <col min="4" max="4" width="2.88671875" bestFit="1" customWidth="1"/>
    <col min="5" max="5" width="4" bestFit="1" customWidth="1"/>
    <col min="6" max="6" width="108.33203125" customWidth="1"/>
    <col min="7" max="8" width="17" customWidth="1"/>
    <col min="9" max="9" width="9.109375" customWidth="1"/>
    <col min="10" max="16384" width="9.109375" hidden="1"/>
  </cols>
  <sheetData>
    <row r="1" spans="1:9" x14ac:dyDescent="0.3">
      <c r="D1" s="206" t="s">
        <v>1266</v>
      </c>
      <c r="E1" s="206"/>
      <c r="F1" s="206"/>
    </row>
    <row r="2" spans="1:9" x14ac:dyDescent="0.3"/>
    <row r="3" spans="1:9" s="50" customFormat="1" ht="23.4" x14ac:dyDescent="0.3">
      <c r="D3" s="219" t="s">
        <v>1019</v>
      </c>
      <c r="E3" s="220"/>
      <c r="F3" s="220"/>
      <c r="G3" s="220"/>
      <c r="H3" s="221"/>
      <c r="I3"/>
    </row>
    <row r="4" spans="1:9" ht="25.2" x14ac:dyDescent="0.3">
      <c r="A4" s="13" t="s">
        <v>31</v>
      </c>
      <c r="D4" s="68"/>
      <c r="E4" s="4"/>
      <c r="F4" s="46"/>
      <c r="G4" s="10" t="s">
        <v>1184</v>
      </c>
      <c r="H4" s="10" t="s">
        <v>1185</v>
      </c>
    </row>
    <row r="5" spans="1:9" x14ac:dyDescent="0.3">
      <c r="A5" s="50"/>
      <c r="B5" s="52" t="s">
        <v>566</v>
      </c>
      <c r="C5" s="52" t="s">
        <v>567</v>
      </c>
      <c r="D5" s="71"/>
      <c r="E5" s="46"/>
      <c r="F5" s="78" t="s">
        <v>520</v>
      </c>
      <c r="G5" s="70"/>
      <c r="H5" s="70"/>
      <c r="I5" s="50"/>
    </row>
    <row r="6" spans="1:9" x14ac:dyDescent="0.3">
      <c r="A6" s="2" t="s">
        <v>539</v>
      </c>
      <c r="B6" t="str">
        <f>"Snh_"&amp;$A6&amp;"_"&amp;B$5</f>
        <v>Snh_InAkP_UY</v>
      </c>
      <c r="C6" s="50" t="str">
        <f>"Snh_"&amp;$A6&amp;"_"&amp;C$5</f>
        <v>Snh_InAkP_GY</v>
      </c>
      <c r="D6" s="46" t="s">
        <v>0</v>
      </c>
      <c r="E6" s="4"/>
      <c r="F6" s="28" t="s">
        <v>518</v>
      </c>
      <c r="G6" s="126">
        <v>42193336</v>
      </c>
      <c r="H6" s="126">
        <v>1811863</v>
      </c>
    </row>
    <row r="7" spans="1:9" x14ac:dyDescent="0.3">
      <c r="A7" s="2"/>
      <c r="B7" s="50"/>
      <c r="C7" s="50"/>
      <c r="D7" s="46"/>
      <c r="E7" s="4"/>
      <c r="F7" s="78" t="s">
        <v>521</v>
      </c>
      <c r="G7" s="6"/>
      <c r="H7" s="6"/>
    </row>
    <row r="8" spans="1:9" x14ac:dyDescent="0.3">
      <c r="A8" s="2" t="s">
        <v>540</v>
      </c>
      <c r="B8" s="50" t="str">
        <f t="shared" ref="B8:C15" si="0">"Snh_"&amp;$A8&amp;"_"&amp;B$5</f>
        <v>Snh_InVkr_UY</v>
      </c>
      <c r="C8" s="50" t="str">
        <f t="shared" si="0"/>
        <v>Snh_InVkr_GY</v>
      </c>
      <c r="D8" s="46"/>
      <c r="E8" s="4" t="s">
        <v>829</v>
      </c>
      <c r="F8" s="28" t="s">
        <v>330</v>
      </c>
      <c r="G8" s="126">
        <v>-222256</v>
      </c>
      <c r="H8" s="126">
        <v>-15732</v>
      </c>
    </row>
    <row r="9" spans="1:9" x14ac:dyDescent="0.3">
      <c r="A9" s="2" t="s">
        <v>541</v>
      </c>
      <c r="B9" s="50" t="str">
        <f t="shared" si="0"/>
        <v>Snh_InNh_UY</v>
      </c>
      <c r="C9" s="50" t="str">
        <f t="shared" si="0"/>
        <v>Snh_InNh_GY</v>
      </c>
      <c r="D9" s="46"/>
      <c r="E9" s="46" t="s">
        <v>830</v>
      </c>
      <c r="F9" s="28" t="s">
        <v>527</v>
      </c>
      <c r="G9" s="126">
        <v>9811135</v>
      </c>
      <c r="H9" s="126">
        <v>778553</v>
      </c>
    </row>
    <row r="10" spans="1:9" ht="25.2" x14ac:dyDescent="0.3">
      <c r="A10" s="2" t="s">
        <v>542</v>
      </c>
      <c r="B10" s="50" t="str">
        <f t="shared" si="0"/>
        <v>Snh_InT_UY</v>
      </c>
      <c r="C10" s="50" t="str">
        <f t="shared" si="0"/>
        <v>Snh_InT_GY</v>
      </c>
      <c r="D10" s="46"/>
      <c r="E10" s="46" t="s">
        <v>831</v>
      </c>
      <c r="F10" s="28" t="s">
        <v>530</v>
      </c>
      <c r="G10" s="126">
        <v>8257973</v>
      </c>
      <c r="H10" s="126">
        <v>620232</v>
      </c>
    </row>
    <row r="11" spans="1:9" x14ac:dyDescent="0.3">
      <c r="A11" s="2" t="s">
        <v>543</v>
      </c>
      <c r="B11" s="50" t="str">
        <f t="shared" si="0"/>
        <v>Snh_InX_UY</v>
      </c>
      <c r="C11" s="50" t="str">
        <f t="shared" si="0"/>
        <v>Snh_InX_GY</v>
      </c>
      <c r="D11" s="46"/>
      <c r="E11" s="46" t="s">
        <v>832</v>
      </c>
      <c r="F11" s="28" t="s">
        <v>522</v>
      </c>
      <c r="G11" s="126">
        <v>1231096</v>
      </c>
      <c r="H11" s="126">
        <v>-212259</v>
      </c>
    </row>
    <row r="12" spans="1:9" x14ac:dyDescent="0.3">
      <c r="A12" s="2" t="s">
        <v>544</v>
      </c>
      <c r="B12" s="50" t="str">
        <f t="shared" si="0"/>
        <v>Snh_InVre_UY</v>
      </c>
      <c r="C12" s="50" t="str">
        <f t="shared" si="0"/>
        <v>Snh_InVre_GY</v>
      </c>
      <c r="D12" s="46"/>
      <c r="E12" s="46" t="s">
        <v>833</v>
      </c>
      <c r="F12" s="28" t="s">
        <v>523</v>
      </c>
      <c r="G12" s="126">
        <v>-344</v>
      </c>
      <c r="H12" s="126">
        <v>0</v>
      </c>
    </row>
    <row r="13" spans="1:9" x14ac:dyDescent="0.3">
      <c r="A13" s="2" t="s">
        <v>546</v>
      </c>
      <c r="B13" s="50" t="str">
        <f t="shared" si="0"/>
        <v>Snh_InEt_UY</v>
      </c>
      <c r="C13" s="50" t="str">
        <f t="shared" si="0"/>
        <v>Snh_InEt_GY</v>
      </c>
      <c r="D13" s="46"/>
      <c r="E13" s="46" t="s">
        <v>834</v>
      </c>
      <c r="F13" s="28" t="s">
        <v>524</v>
      </c>
      <c r="G13" s="126">
        <v>7223473</v>
      </c>
      <c r="H13" s="126">
        <v>54666</v>
      </c>
    </row>
    <row r="14" spans="1:9" ht="25.2" x14ac:dyDescent="0.3">
      <c r="A14" s="2" t="s">
        <v>545</v>
      </c>
      <c r="B14" s="50" t="str">
        <f t="shared" si="0"/>
        <v>Snh_InAkU_UY</v>
      </c>
      <c r="C14" s="50" t="str">
        <f t="shared" si="0"/>
        <v>Snh_InAkU_GY</v>
      </c>
      <c r="D14" s="46" t="s">
        <v>1</v>
      </c>
      <c r="E14" s="4"/>
      <c r="F14" s="28" t="s">
        <v>971</v>
      </c>
      <c r="G14" s="126">
        <v>37531520</v>
      </c>
      <c r="H14" s="126">
        <v>1687529</v>
      </c>
    </row>
    <row r="15" spans="1:9" ht="25.2" x14ac:dyDescent="0.3">
      <c r="A15" s="2" t="s">
        <v>547</v>
      </c>
      <c r="B15" s="50" t="str">
        <f t="shared" si="0"/>
        <v>Snh_InSu_UY</v>
      </c>
      <c r="C15" s="50" t="str">
        <f t="shared" si="0"/>
        <v>Snh_InSu_GY</v>
      </c>
      <c r="D15" s="46" t="s">
        <v>2</v>
      </c>
      <c r="E15" s="4"/>
      <c r="F15" s="28" t="s">
        <v>525</v>
      </c>
      <c r="G15" s="126">
        <v>67581173</v>
      </c>
      <c r="H15" s="126">
        <v>4532909</v>
      </c>
    </row>
    <row r="16" spans="1:9" x14ac:dyDescent="0.3">
      <c r="A16" s="2"/>
      <c r="B16" s="50"/>
      <c r="C16" s="50"/>
      <c r="D16" s="46"/>
      <c r="E16" s="4"/>
      <c r="F16" s="28"/>
      <c r="G16" s="6"/>
      <c r="H16" s="6"/>
    </row>
    <row r="17" spans="1:8" x14ac:dyDescent="0.3">
      <c r="A17" s="2"/>
      <c r="B17" s="50"/>
      <c r="C17" s="50"/>
      <c r="D17" s="46"/>
      <c r="E17" s="4"/>
      <c r="F17" s="78" t="s">
        <v>526</v>
      </c>
      <c r="G17" s="6"/>
      <c r="H17" s="6"/>
    </row>
    <row r="18" spans="1:8" x14ac:dyDescent="0.3">
      <c r="A18" s="2" t="s">
        <v>548</v>
      </c>
      <c r="B18" s="50" t="str">
        <f>"Snh_"&amp;$A18&amp;"_"&amp;B$5</f>
        <v>Snh_GrAkP_UY</v>
      </c>
      <c r="C18" s="50" t="str">
        <f>"Snh_"&amp;$A18&amp;"_"&amp;C$5</f>
        <v>Snh_GrAkP_GY</v>
      </c>
      <c r="D18" s="46" t="s">
        <v>0</v>
      </c>
      <c r="E18" s="4"/>
      <c r="F18" s="28" t="s">
        <v>518</v>
      </c>
      <c r="G18" s="126">
        <v>7239411</v>
      </c>
      <c r="H18" s="126">
        <v>266940</v>
      </c>
    </row>
    <row r="19" spans="1:8" x14ac:dyDescent="0.3">
      <c r="A19" s="2"/>
      <c r="B19" s="50"/>
      <c r="C19" s="50"/>
      <c r="D19" s="46"/>
      <c r="E19" s="4"/>
      <c r="F19" s="78" t="s">
        <v>521</v>
      </c>
      <c r="G19" s="6"/>
      <c r="H19" s="6"/>
    </row>
    <row r="20" spans="1:8" x14ac:dyDescent="0.3">
      <c r="A20" s="2" t="s">
        <v>549</v>
      </c>
      <c r="B20" s="50" t="str">
        <f t="shared" ref="B20:C25" si="1">"Snh_"&amp;$A20&amp;"_"&amp;B$5</f>
        <v>Snh_GrVkr_UY</v>
      </c>
      <c r="C20" s="50" t="str">
        <f t="shared" si="1"/>
        <v>Snh_GrVkr_GY</v>
      </c>
      <c r="D20" s="46"/>
      <c r="E20" s="4" t="s">
        <v>829</v>
      </c>
      <c r="F20" s="28" t="s">
        <v>330</v>
      </c>
      <c r="G20" s="126">
        <v>-111912</v>
      </c>
      <c r="H20" s="126">
        <v>-1954</v>
      </c>
    </row>
    <row r="21" spans="1:8" x14ac:dyDescent="0.3">
      <c r="A21" s="2" t="s">
        <v>550</v>
      </c>
      <c r="B21" s="50" t="str">
        <f t="shared" si="1"/>
        <v>Snh_GrNh_UY</v>
      </c>
      <c r="C21" s="50" t="str">
        <f t="shared" si="1"/>
        <v>Snh_GrNh_GY</v>
      </c>
      <c r="D21" s="46"/>
      <c r="E21" s="46" t="s">
        <v>830</v>
      </c>
      <c r="F21" s="28" t="s">
        <v>527</v>
      </c>
      <c r="G21" s="126">
        <v>681249</v>
      </c>
      <c r="H21" s="126">
        <v>43795</v>
      </c>
    </row>
    <row r="22" spans="1:8" ht="25.2" x14ac:dyDescent="0.3">
      <c r="A22" s="2" t="s">
        <v>551</v>
      </c>
      <c r="B22" s="50" t="str">
        <f t="shared" si="1"/>
        <v>Snh_GrT_UY</v>
      </c>
      <c r="C22" s="50" t="str">
        <f t="shared" si="1"/>
        <v>Snh_GrT_GY</v>
      </c>
      <c r="D22" s="46"/>
      <c r="E22" s="46" t="s">
        <v>831</v>
      </c>
      <c r="F22" s="28" t="s">
        <v>528</v>
      </c>
      <c r="G22" s="126">
        <v>2090660</v>
      </c>
      <c r="H22" s="126">
        <v>69865</v>
      </c>
    </row>
    <row r="23" spans="1:8" x14ac:dyDescent="0.3">
      <c r="A23" s="2" t="s">
        <v>552</v>
      </c>
      <c r="B23" s="50" t="str">
        <f t="shared" si="1"/>
        <v>Snh_GrX_UY</v>
      </c>
      <c r="C23" s="50" t="str">
        <f t="shared" si="1"/>
        <v>Snh_GrX_GY</v>
      </c>
      <c r="D23" s="46"/>
      <c r="E23" s="46" t="s">
        <v>832</v>
      </c>
      <c r="F23" s="28" t="s">
        <v>522</v>
      </c>
      <c r="G23" s="126">
        <v>347447</v>
      </c>
      <c r="H23" s="126">
        <v>15582</v>
      </c>
    </row>
    <row r="24" spans="1:8" x14ac:dyDescent="0.3">
      <c r="A24" s="2" t="s">
        <v>553</v>
      </c>
      <c r="B24" s="50" t="str">
        <f t="shared" si="1"/>
        <v>Snh_GrAkU_UY</v>
      </c>
      <c r="C24" s="50" t="str">
        <f t="shared" si="1"/>
        <v>Snh_GrAkU_GY</v>
      </c>
      <c r="D24" s="46" t="s">
        <v>1</v>
      </c>
      <c r="E24" s="4"/>
      <c r="F24" s="28" t="s">
        <v>972</v>
      </c>
      <c r="G24" s="126">
        <v>6065535</v>
      </c>
      <c r="H24" s="126">
        <v>254496</v>
      </c>
    </row>
    <row r="25" spans="1:8" ht="25.2" x14ac:dyDescent="0.3">
      <c r="A25" s="2" t="s">
        <v>554</v>
      </c>
      <c r="B25" s="50" t="str">
        <f t="shared" si="1"/>
        <v>Snh_GrSu_UY</v>
      </c>
      <c r="C25" s="50" t="str">
        <f t="shared" si="1"/>
        <v>Snh_GrSu_GY</v>
      </c>
      <c r="D25" s="46" t="s">
        <v>2</v>
      </c>
      <c r="E25" s="4"/>
      <c r="F25" s="28" t="s">
        <v>529</v>
      </c>
      <c r="G25" s="126">
        <v>294286970</v>
      </c>
      <c r="H25" s="126">
        <v>25710053</v>
      </c>
    </row>
    <row r="26" spans="1:8" x14ac:dyDescent="0.3">
      <c r="A26" s="2"/>
      <c r="B26" s="50"/>
      <c r="C26" s="50"/>
      <c r="D26" s="46"/>
      <c r="E26" s="4"/>
      <c r="F26" s="28"/>
      <c r="G26" s="6"/>
      <c r="H26" s="6"/>
    </row>
    <row r="27" spans="1:8" ht="25.2" x14ac:dyDescent="0.3">
      <c r="A27" s="2"/>
      <c r="B27" s="50"/>
      <c r="C27" s="50"/>
      <c r="D27" s="46"/>
      <c r="E27" s="4"/>
      <c r="F27" s="78" t="s">
        <v>531</v>
      </c>
      <c r="G27" s="6"/>
      <c r="H27" s="6"/>
    </row>
    <row r="28" spans="1:8" x14ac:dyDescent="0.3">
      <c r="A28" s="2" t="s">
        <v>555</v>
      </c>
      <c r="B28" s="50" t="str">
        <f t="shared" ref="B28:C37" si="2">"Snh_"&amp;$A28&amp;"_"&amp;B$5</f>
        <v>Snh_KrAkP_UY</v>
      </c>
      <c r="C28" s="50" t="str">
        <f t="shared" si="2"/>
        <v>Snh_KrAkP_GY</v>
      </c>
      <c r="D28" s="46" t="s">
        <v>0</v>
      </c>
      <c r="E28" s="4"/>
      <c r="F28" s="28" t="s">
        <v>532</v>
      </c>
      <c r="G28" s="126">
        <v>149555</v>
      </c>
      <c r="H28" s="126">
        <v>26365</v>
      </c>
    </row>
    <row r="29" spans="1:8" x14ac:dyDescent="0.3">
      <c r="A29" s="2"/>
      <c r="B29" s="50" t="str">
        <f t="shared" si="2"/>
        <v>Snh__UY</v>
      </c>
      <c r="C29" s="50" t="str">
        <f t="shared" si="2"/>
        <v>Snh__GY</v>
      </c>
      <c r="D29" s="46"/>
      <c r="E29" s="4"/>
      <c r="F29" s="78" t="s">
        <v>521</v>
      </c>
      <c r="G29" s="6"/>
      <c r="H29" s="6"/>
    </row>
    <row r="30" spans="1:8" x14ac:dyDescent="0.3">
      <c r="A30" s="2" t="s">
        <v>556</v>
      </c>
      <c r="B30" s="50" t="str">
        <f t="shared" si="2"/>
        <v>Snh_KrVkr_UY</v>
      </c>
      <c r="C30" s="50" t="str">
        <f t="shared" si="2"/>
        <v>Snh_KrVkr_GY</v>
      </c>
      <c r="D30" s="46"/>
      <c r="E30" s="4" t="s">
        <v>829</v>
      </c>
      <c r="F30" s="28" t="s">
        <v>330</v>
      </c>
      <c r="G30" s="126">
        <v>-539</v>
      </c>
      <c r="H30" s="126">
        <v>0</v>
      </c>
    </row>
    <row r="31" spans="1:8" x14ac:dyDescent="0.3">
      <c r="A31" s="2" t="s">
        <v>557</v>
      </c>
      <c r="B31" s="50" t="str">
        <f t="shared" si="2"/>
        <v>Snh_KrNh_UY</v>
      </c>
      <c r="C31" s="50" t="str">
        <f t="shared" si="2"/>
        <v>Snh_KrNh_GY</v>
      </c>
      <c r="D31" s="46"/>
      <c r="E31" s="46" t="s">
        <v>830</v>
      </c>
      <c r="F31" s="28" t="s">
        <v>527</v>
      </c>
      <c r="G31" s="126">
        <v>32</v>
      </c>
      <c r="H31" s="126">
        <v>20046</v>
      </c>
    </row>
    <row r="32" spans="1:8" ht="25.2" x14ac:dyDescent="0.3">
      <c r="A32" s="2" t="s">
        <v>558</v>
      </c>
      <c r="B32" s="50" t="str">
        <f t="shared" si="2"/>
        <v>Snh_KrT_UY</v>
      </c>
      <c r="C32" s="50" t="str">
        <f t="shared" si="2"/>
        <v>Snh_KrT_GY</v>
      </c>
      <c r="D32" s="46"/>
      <c r="E32" s="46" t="s">
        <v>831</v>
      </c>
      <c r="F32" s="28" t="s">
        <v>537</v>
      </c>
      <c r="G32" s="126">
        <v>79818</v>
      </c>
      <c r="H32" s="126">
        <v>20966</v>
      </c>
    </row>
    <row r="33" spans="1:8" x14ac:dyDescent="0.3">
      <c r="A33" s="2" t="s">
        <v>559</v>
      </c>
      <c r="B33" s="50" t="str">
        <f t="shared" si="2"/>
        <v>Snh_KrX_UY</v>
      </c>
      <c r="C33" s="50" t="str">
        <f t="shared" si="2"/>
        <v>Snh_KrX_GY</v>
      </c>
      <c r="D33" s="46"/>
      <c r="E33" s="46" t="s">
        <v>832</v>
      </c>
      <c r="F33" s="28" t="s">
        <v>522</v>
      </c>
      <c r="G33" s="126">
        <v>-1111</v>
      </c>
      <c r="H33" s="126">
        <v>-217</v>
      </c>
    </row>
    <row r="34" spans="1:8" x14ac:dyDescent="0.3">
      <c r="A34" s="2" t="s">
        <v>560</v>
      </c>
      <c r="B34" s="50" t="str">
        <f t="shared" si="2"/>
        <v>Snh_KrVre_UY</v>
      </c>
      <c r="C34" s="50" t="str">
        <f t="shared" si="2"/>
        <v>Snh_KrVre_GY</v>
      </c>
      <c r="D34" s="46"/>
      <c r="E34" s="46" t="s">
        <v>833</v>
      </c>
      <c r="F34" s="28" t="s">
        <v>523</v>
      </c>
      <c r="G34" s="126">
        <v>2235</v>
      </c>
      <c r="H34" s="126">
        <v>0</v>
      </c>
    </row>
    <row r="35" spans="1:8" x14ac:dyDescent="0.3">
      <c r="A35" s="2" t="s">
        <v>561</v>
      </c>
      <c r="B35" s="50" t="str">
        <f t="shared" si="2"/>
        <v>Snh_KrEt_UY</v>
      </c>
      <c r="C35" s="50" t="str">
        <f t="shared" si="2"/>
        <v>Snh_KrEt_GY</v>
      </c>
      <c r="D35" s="46"/>
      <c r="E35" s="46" t="s">
        <v>834</v>
      </c>
      <c r="F35" s="28" t="s">
        <v>533</v>
      </c>
      <c r="G35" s="126">
        <v>10083</v>
      </c>
      <c r="H35" s="126">
        <v>226</v>
      </c>
    </row>
    <row r="36" spans="1:8" x14ac:dyDescent="0.3">
      <c r="A36" s="2" t="s">
        <v>562</v>
      </c>
      <c r="B36" s="50" t="str">
        <f t="shared" si="2"/>
        <v>Snh_KrAkU_UY</v>
      </c>
      <c r="C36" s="50" t="str">
        <f t="shared" si="2"/>
        <v>Snh_KrAkU_GY</v>
      </c>
      <c r="D36" s="46" t="s">
        <v>1</v>
      </c>
      <c r="E36" s="4"/>
      <c r="F36" s="28" t="s">
        <v>973</v>
      </c>
      <c r="G36" s="126">
        <v>60273</v>
      </c>
      <c r="H36" s="126">
        <v>25002</v>
      </c>
    </row>
    <row r="37" spans="1:8" ht="25.2" x14ac:dyDescent="0.3">
      <c r="A37" s="2" t="s">
        <v>563</v>
      </c>
      <c r="B37" s="50" t="str">
        <f t="shared" si="2"/>
        <v>Snh_KrSu_UY</v>
      </c>
      <c r="C37" s="50" t="str">
        <f t="shared" si="2"/>
        <v>Snh_KrSu_GY</v>
      </c>
      <c r="D37" s="46" t="s">
        <v>2</v>
      </c>
      <c r="E37" s="4"/>
      <c r="F37" s="28" t="s">
        <v>538</v>
      </c>
      <c r="G37" s="126">
        <v>68663</v>
      </c>
      <c r="H37" s="126">
        <v>131373</v>
      </c>
    </row>
    <row r="38" spans="1:8" x14ac:dyDescent="0.3">
      <c r="A38" s="2"/>
      <c r="B38" s="50"/>
      <c r="C38" s="50"/>
      <c r="D38" s="46"/>
      <c r="E38" s="4"/>
      <c r="F38" s="28"/>
      <c r="G38" s="6"/>
      <c r="H38" s="6"/>
    </row>
    <row r="39" spans="1:8" x14ac:dyDescent="0.3">
      <c r="A39" s="2"/>
      <c r="B39" s="50"/>
      <c r="C39" s="50"/>
      <c r="D39" s="46"/>
      <c r="E39" s="4"/>
      <c r="F39" s="78" t="s">
        <v>534</v>
      </c>
      <c r="G39" s="6"/>
      <c r="H39" s="6"/>
    </row>
    <row r="40" spans="1:8" x14ac:dyDescent="0.3">
      <c r="A40" s="2" t="s">
        <v>564</v>
      </c>
      <c r="B40" s="50" t="str">
        <f>"Snh_"&amp;$A40&amp;"_"&amp;B$5</f>
        <v>Snh_EtIn_UY</v>
      </c>
      <c r="C40" s="50" t="str">
        <f>"Snh_"&amp;$A40&amp;"_"&amp;C$5</f>
        <v>Snh_EtIn_GY</v>
      </c>
      <c r="D40" s="46" t="s">
        <v>0</v>
      </c>
      <c r="E40" s="4"/>
      <c r="F40" s="28" t="s">
        <v>535</v>
      </c>
      <c r="G40" s="126">
        <v>874757</v>
      </c>
      <c r="H40" s="126">
        <v>14688</v>
      </c>
    </row>
    <row r="41" spans="1:8" x14ac:dyDescent="0.3">
      <c r="A41" s="2" t="s">
        <v>565</v>
      </c>
      <c r="B41" s="50" t="str">
        <f>"Snh_"&amp;$A41&amp;"_"&amp;B$5</f>
        <v>Snh_EtAfF_UY</v>
      </c>
      <c r="C41" s="50" t="str">
        <f>"Snh_"&amp;$A41&amp;"_"&amp;C$5</f>
        <v>Snh_EtAfF_GY</v>
      </c>
      <c r="D41" s="46" t="s">
        <v>1</v>
      </c>
      <c r="E41" s="4"/>
      <c r="F41" s="28" t="s">
        <v>536</v>
      </c>
      <c r="G41" s="126">
        <v>1825595</v>
      </c>
      <c r="H41" s="126">
        <v>1014</v>
      </c>
    </row>
    <row r="42" spans="1:8" x14ac:dyDescent="0.3"/>
    <row r="43" spans="1:8" hidden="1" x14ac:dyDescent="0.3"/>
  </sheetData>
  <mergeCells count="2">
    <mergeCell ref="D1:F1"/>
    <mergeCell ref="D3:H3"/>
  </mergeCells>
  <hyperlinks>
    <hyperlink ref="D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0" fitToWidth="0" fitToHeight="0" orientation="landscape" r:id="rId1"/>
  <headerFooter>
    <oddHeader>&amp;C&amp;G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O21"/>
  <sheetViews>
    <sheetView showGridLines="0" topLeftCell="G1" zoomScaleNormal="100" workbookViewId="0">
      <selection activeCell="G1" sqref="G1:I1"/>
    </sheetView>
  </sheetViews>
  <sheetFormatPr defaultColWidth="0" defaultRowHeight="14.4" zeroHeight="1" x14ac:dyDescent="0.3"/>
  <cols>
    <col min="1" max="1" width="10.33203125" hidden="1" customWidth="1"/>
    <col min="2" max="2" width="9" hidden="1" customWidth="1"/>
    <col min="3" max="3" width="7.109375" hidden="1" customWidth="1"/>
    <col min="4" max="4" width="8.33203125" hidden="1" customWidth="1"/>
    <col min="5" max="5" width="12.5546875" hidden="1" customWidth="1"/>
    <col min="6" max="6" width="15.88671875" style="30" hidden="1" customWidth="1"/>
    <col min="7" max="7" width="4.88671875" style="30" bestFit="1" customWidth="1"/>
    <col min="8" max="8" width="5.109375" style="50" bestFit="1" customWidth="1"/>
    <col min="9" max="9" width="44.44140625" bestFit="1" customWidth="1"/>
    <col min="10" max="10" width="17.44140625" customWidth="1"/>
    <col min="11" max="11" width="17.6640625" style="35" customWidth="1"/>
    <col min="12" max="12" width="15.109375" customWidth="1"/>
    <col min="13" max="13" width="16.6640625" customWidth="1"/>
    <col min="14" max="14" width="16.44140625" customWidth="1"/>
    <col min="15" max="15" width="9.109375" customWidth="1"/>
    <col min="16" max="16384" width="9.109375" hidden="1"/>
  </cols>
  <sheetData>
    <row r="1" spans="1:14" x14ac:dyDescent="0.3">
      <c r="G1" s="206" t="s">
        <v>1266</v>
      </c>
      <c r="H1" s="206"/>
      <c r="I1" s="206"/>
    </row>
    <row r="2" spans="1:14" x14ac:dyDescent="0.3"/>
    <row r="3" spans="1:14" ht="46.5" customHeight="1" x14ac:dyDescent="0.3">
      <c r="G3" s="222" t="s">
        <v>1241</v>
      </c>
      <c r="H3" s="223"/>
      <c r="I3" s="223"/>
      <c r="J3" s="223"/>
      <c r="K3" s="223"/>
      <c r="L3" s="223"/>
      <c r="M3" s="223"/>
      <c r="N3" s="223"/>
    </row>
    <row r="4" spans="1:14" ht="88.2" x14ac:dyDescent="0.3">
      <c r="A4" s="39" t="s">
        <v>31</v>
      </c>
      <c r="B4" s="52" t="s">
        <v>841</v>
      </c>
      <c r="C4" s="52" t="s">
        <v>842</v>
      </c>
      <c r="D4" s="52" t="s">
        <v>843</v>
      </c>
      <c r="E4" s="52" t="s">
        <v>707</v>
      </c>
      <c r="F4" s="52" t="s">
        <v>688</v>
      </c>
      <c r="G4" s="4"/>
      <c r="H4" s="4"/>
      <c r="I4" s="7"/>
      <c r="J4" s="32" t="s">
        <v>974</v>
      </c>
      <c r="K4" s="34" t="s">
        <v>975</v>
      </c>
      <c r="L4" s="38" t="s">
        <v>976</v>
      </c>
      <c r="M4" s="76" t="s">
        <v>977</v>
      </c>
      <c r="N4" s="76" t="s">
        <v>687</v>
      </c>
    </row>
    <row r="5" spans="1:14" x14ac:dyDescent="0.3">
      <c r="A5" s="36" t="s">
        <v>599</v>
      </c>
      <c r="B5" s="50" t="str">
        <f>"UnSb_"&amp;$A5&amp;"_"&amp;B$4</f>
        <v>UnSb_Off_UG</v>
      </c>
      <c r="C5" s="50" t="str">
        <f t="shared" ref="C5:E5" si="0">"UnSb_"&amp;$A5&amp;"_"&amp;C$4</f>
        <v>UnSb_Off_INH</v>
      </c>
      <c r="D5" s="50" t="str">
        <f t="shared" si="0"/>
        <v>UnSb_Off_GNH</v>
      </c>
      <c r="E5" s="50" t="str">
        <f t="shared" si="0"/>
        <v>UnSb_Off_Ynh</v>
      </c>
      <c r="F5" s="50" t="str">
        <f>"SnhB_"&amp;$A5&amp;"_"&amp;F$4</f>
        <v>SnhB_Off_EtP</v>
      </c>
      <c r="G5" s="7" t="s">
        <v>0</v>
      </c>
      <c r="H5" s="4"/>
      <c r="I5" s="7" t="s">
        <v>686</v>
      </c>
      <c r="J5" s="126">
        <v>60294811</v>
      </c>
      <c r="K5" s="126">
        <v>1764</v>
      </c>
      <c r="L5" s="126">
        <v>8472</v>
      </c>
      <c r="M5" s="126">
        <v>2283</v>
      </c>
      <c r="N5" s="126">
        <v>5696</v>
      </c>
    </row>
    <row r="6" spans="1:14" x14ac:dyDescent="0.3">
      <c r="A6" s="51"/>
      <c r="B6" s="50"/>
      <c r="C6" s="50"/>
      <c r="D6" s="50"/>
      <c r="E6" s="50"/>
      <c r="F6" s="50"/>
      <c r="G6" s="7" t="s">
        <v>1</v>
      </c>
      <c r="H6" s="4"/>
      <c r="I6" s="7" t="s">
        <v>582</v>
      </c>
      <c r="J6" s="31"/>
      <c r="K6" s="33"/>
      <c r="L6" s="37"/>
      <c r="M6" s="42"/>
      <c r="N6" s="109"/>
    </row>
    <row r="7" spans="1:14" x14ac:dyDescent="0.3">
      <c r="A7" s="36" t="s">
        <v>690</v>
      </c>
      <c r="B7" s="50" t="str">
        <f t="shared" ref="B7:E9" si="1">"UnSb_"&amp;$A7&amp;"_"&amp;B$4</f>
        <v>UnSb_Land_UG</v>
      </c>
      <c r="C7" s="50" t="str">
        <f t="shared" si="1"/>
        <v>UnSb_Land_INH</v>
      </c>
      <c r="D7" s="50" t="str">
        <f t="shared" si="1"/>
        <v>UnSb_Land_GNH</v>
      </c>
      <c r="E7" s="50" t="str">
        <f t="shared" si="1"/>
        <v>UnSb_Land_Ynh</v>
      </c>
      <c r="F7" s="120" t="str">
        <f t="shared" ref="F7:F9" si="2">"SnhB_"&amp;$A7&amp;"_"&amp;F$4</f>
        <v>SnhB_Land_EtP</v>
      </c>
      <c r="G7" s="4"/>
      <c r="H7" s="46" t="s">
        <v>668</v>
      </c>
      <c r="I7" s="46" t="s">
        <v>689</v>
      </c>
      <c r="J7" s="126">
        <v>66665864</v>
      </c>
      <c r="K7" s="126">
        <v>9265174</v>
      </c>
      <c r="L7" s="126">
        <v>1465029</v>
      </c>
      <c r="M7" s="126">
        <v>-310885</v>
      </c>
      <c r="N7" s="126">
        <v>1573772</v>
      </c>
    </row>
    <row r="8" spans="1:14" x14ac:dyDescent="0.3">
      <c r="A8" s="36" t="s">
        <v>691</v>
      </c>
      <c r="B8" s="50" t="str">
        <f t="shared" si="1"/>
        <v>UnSb_Indu_UG</v>
      </c>
      <c r="C8" s="50" t="str">
        <f t="shared" si="1"/>
        <v>UnSb_Indu_INH</v>
      </c>
      <c r="D8" s="50" t="str">
        <f t="shared" si="1"/>
        <v>UnSb_Indu_GNH</v>
      </c>
      <c r="E8" s="50" t="str">
        <f t="shared" si="1"/>
        <v>UnSb_Indu_Ynh</v>
      </c>
      <c r="F8" s="120" t="str">
        <f t="shared" si="2"/>
        <v>SnhB_Indu_EtP</v>
      </c>
      <c r="G8" s="4"/>
      <c r="H8" s="46" t="s">
        <v>669</v>
      </c>
      <c r="I8" s="46" t="s">
        <v>699</v>
      </c>
      <c r="J8" s="126">
        <v>133249569</v>
      </c>
      <c r="K8" s="126">
        <v>2330556</v>
      </c>
      <c r="L8" s="126">
        <v>228153</v>
      </c>
      <c r="M8" s="126">
        <v>158177</v>
      </c>
      <c r="N8" s="126">
        <v>255025</v>
      </c>
    </row>
    <row r="9" spans="1:14" x14ac:dyDescent="0.3">
      <c r="A9" s="36" t="s">
        <v>692</v>
      </c>
      <c r="B9" s="50" t="str">
        <f t="shared" si="1"/>
        <v>UnSb_Nrg_UG</v>
      </c>
      <c r="C9" s="50" t="str">
        <f t="shared" si="1"/>
        <v>UnSb_Nrg_INH</v>
      </c>
      <c r="D9" s="50" t="str">
        <f t="shared" si="1"/>
        <v>UnSb_Nrg_GNH</v>
      </c>
      <c r="E9" s="50" t="str">
        <f t="shared" si="1"/>
        <v>UnSb_Nrg_Ynh</v>
      </c>
      <c r="F9" s="120" t="str">
        <f t="shared" si="2"/>
        <v>SnhB_Nrg_EtP</v>
      </c>
      <c r="G9" s="4"/>
      <c r="H9" s="46" t="s">
        <v>670</v>
      </c>
      <c r="I9" s="46" t="s">
        <v>678</v>
      </c>
      <c r="J9" s="126">
        <v>34052070</v>
      </c>
      <c r="K9" s="126">
        <v>792258</v>
      </c>
      <c r="L9" s="126">
        <v>33974</v>
      </c>
      <c r="M9" s="126">
        <v>213362</v>
      </c>
      <c r="N9" s="126">
        <v>157057</v>
      </c>
    </row>
    <row r="10" spans="1:14" x14ac:dyDescent="0.3">
      <c r="A10" s="51" t="s">
        <v>703</v>
      </c>
      <c r="B10" s="120" t="str">
        <f t="shared" ref="B10:E11" si="3">"UnSb_"&amp;$A10&amp;"_"&amp;B$4</f>
        <v>UnSb_BATot_UG</v>
      </c>
      <c r="C10" s="120" t="str">
        <f t="shared" si="3"/>
        <v>UnSb_BATot_INH</v>
      </c>
      <c r="D10" s="120" t="str">
        <f t="shared" si="3"/>
        <v>UnSb_BATot_GNH</v>
      </c>
      <c r="E10" s="120" t="str">
        <f t="shared" si="3"/>
        <v>UnSb_BATot_Ynh</v>
      </c>
      <c r="F10" s="153" t="str">
        <f>"SnhB_BA_"&amp;F$4</f>
        <v>SnhB_BA_EtP</v>
      </c>
      <c r="G10" s="4"/>
      <c r="H10" s="46" t="s">
        <v>671</v>
      </c>
      <c r="I10" s="46" t="s">
        <v>679</v>
      </c>
      <c r="J10" s="126">
        <v>44714187</v>
      </c>
      <c r="K10" s="126">
        <v>1649222</v>
      </c>
      <c r="L10" s="126">
        <v>83367</v>
      </c>
      <c r="M10" s="126">
        <v>40981</v>
      </c>
      <c r="N10" s="126">
        <v>523842</v>
      </c>
    </row>
    <row r="11" spans="1:14" x14ac:dyDescent="0.3">
      <c r="A11" s="36" t="s">
        <v>693</v>
      </c>
      <c r="B11" s="50" t="str">
        <f t="shared" si="3"/>
        <v>UnSb_Hnd_UG</v>
      </c>
      <c r="C11" s="50" t="str">
        <f t="shared" si="3"/>
        <v>UnSb_Hnd_INH</v>
      </c>
      <c r="D11" s="50" t="str">
        <f t="shared" si="3"/>
        <v>UnSb_Hnd_GNH</v>
      </c>
      <c r="E11" s="50" t="str">
        <f t="shared" si="3"/>
        <v>UnSb_Hnd_Ynh</v>
      </c>
      <c r="F11" s="120" t="str">
        <f t="shared" ref="F11" si="4">"SnhB_"&amp;$A11&amp;"_"&amp;F$4</f>
        <v>SnhB_Hnd_EtP</v>
      </c>
      <c r="G11" s="4"/>
      <c r="H11" s="46" t="s">
        <v>672</v>
      </c>
      <c r="I11" s="46" t="s">
        <v>680</v>
      </c>
      <c r="J11" s="126">
        <v>97444305</v>
      </c>
      <c r="K11" s="126">
        <v>2361000</v>
      </c>
      <c r="L11" s="126">
        <v>230445</v>
      </c>
      <c r="M11" s="126">
        <v>324165</v>
      </c>
      <c r="N11" s="126">
        <v>568589</v>
      </c>
    </row>
    <row r="12" spans="1:14" x14ac:dyDescent="0.3">
      <c r="A12" s="51" t="s">
        <v>704</v>
      </c>
      <c r="B12" s="120" t="str">
        <f t="shared" ref="B12:E14" si="5">"UnSb_"&amp;$A12&amp;"_"&amp;B$4</f>
        <v>UnSb_TransTot_UG</v>
      </c>
      <c r="C12" s="120" t="str">
        <f t="shared" si="5"/>
        <v>UnSb_TransTot_INH</v>
      </c>
      <c r="D12" s="120" t="str">
        <f t="shared" si="5"/>
        <v>UnSb_TransTot_GNH</v>
      </c>
      <c r="E12" s="120" t="str">
        <f t="shared" si="5"/>
        <v>UnSb_TransTot_Ynh</v>
      </c>
      <c r="F12" s="153" t="str">
        <f>"SnhB_Trans_"&amp;F$4</f>
        <v>SnhB_Trans_EtP</v>
      </c>
      <c r="G12" s="4"/>
      <c r="H12" s="46" t="s">
        <v>673</v>
      </c>
      <c r="I12" s="46" t="s">
        <v>681</v>
      </c>
      <c r="J12" s="126">
        <v>58442186</v>
      </c>
      <c r="K12" s="126">
        <v>1730769</v>
      </c>
      <c r="L12" s="126">
        <v>1178456</v>
      </c>
      <c r="M12" s="126">
        <v>441953</v>
      </c>
      <c r="N12" s="126">
        <v>505445</v>
      </c>
    </row>
    <row r="13" spans="1:14" x14ac:dyDescent="0.3">
      <c r="A13" s="36" t="s">
        <v>694</v>
      </c>
      <c r="B13" s="50" t="str">
        <f t="shared" si="5"/>
        <v>UnSb_Info_UG</v>
      </c>
      <c r="C13" s="50" t="str">
        <f t="shared" si="5"/>
        <v>UnSb_Info_INH</v>
      </c>
      <c r="D13" s="50" t="str">
        <f t="shared" si="5"/>
        <v>UnSb_Info_GNH</v>
      </c>
      <c r="E13" s="50" t="str">
        <f t="shared" si="5"/>
        <v>UnSb_Info_Ynh</v>
      </c>
      <c r="F13" s="120" t="str">
        <f t="shared" ref="F13:F14" si="6">"SnhB_"&amp;$A13&amp;"_"&amp;F$4</f>
        <v>SnhB_Info_EtP</v>
      </c>
      <c r="G13" s="4"/>
      <c r="H13" s="46" t="s">
        <v>674</v>
      </c>
      <c r="I13" s="46" t="s">
        <v>682</v>
      </c>
      <c r="J13" s="126">
        <v>17006407</v>
      </c>
      <c r="K13" s="126">
        <v>281504</v>
      </c>
      <c r="L13" s="126">
        <v>18151</v>
      </c>
      <c r="M13" s="126">
        <v>56182</v>
      </c>
      <c r="N13" s="126">
        <v>93011</v>
      </c>
    </row>
    <row r="14" spans="1:14" x14ac:dyDescent="0.3">
      <c r="A14" s="36" t="s">
        <v>695</v>
      </c>
      <c r="B14" s="50" t="str">
        <f t="shared" si="5"/>
        <v>UnSb_Fin_UG</v>
      </c>
      <c r="C14" s="50" t="str">
        <f t="shared" si="5"/>
        <v>UnSb_Fin_INH</v>
      </c>
      <c r="D14" s="50" t="str">
        <f t="shared" si="5"/>
        <v>UnSb_Fin_GNH</v>
      </c>
      <c r="E14" s="50" t="str">
        <f t="shared" si="5"/>
        <v>UnSb_Fin_Ynh</v>
      </c>
      <c r="F14" s="120" t="str">
        <f t="shared" si="6"/>
        <v>SnhB_Fin_EtP</v>
      </c>
      <c r="G14" s="4"/>
      <c r="H14" s="46" t="s">
        <v>675</v>
      </c>
      <c r="I14" s="46" t="s">
        <v>700</v>
      </c>
      <c r="J14" s="126">
        <v>410868188</v>
      </c>
      <c r="K14" s="126">
        <v>2127418</v>
      </c>
      <c r="L14" s="126">
        <v>276729</v>
      </c>
      <c r="M14" s="126">
        <v>-329635</v>
      </c>
      <c r="N14" s="126">
        <v>291111</v>
      </c>
    </row>
    <row r="15" spans="1:14" x14ac:dyDescent="0.3">
      <c r="A15" s="51" t="s">
        <v>705</v>
      </c>
      <c r="B15" s="120" t="str">
        <f t="shared" ref="B15:E19" si="7">"UnSb_"&amp;$A15&amp;"_"&amp;B$4</f>
        <v>UnSb_FETot_UG</v>
      </c>
      <c r="C15" s="120" t="str">
        <f t="shared" si="7"/>
        <v>UnSb_FETot_INH</v>
      </c>
      <c r="D15" s="120" t="str">
        <f t="shared" si="7"/>
        <v>UnSb_FETot_GNH</v>
      </c>
      <c r="E15" s="120" t="str">
        <f t="shared" si="7"/>
        <v>UnSb_FETot_Ynh</v>
      </c>
      <c r="F15" s="153" t="str">
        <f>"SnhB_ejd_"&amp;F$4</f>
        <v>SnhB_ejd_EtP</v>
      </c>
      <c r="G15" s="4"/>
      <c r="H15" s="46" t="s">
        <v>676</v>
      </c>
      <c r="I15" s="46" t="s">
        <v>683</v>
      </c>
      <c r="J15" s="126">
        <v>230155731</v>
      </c>
      <c r="K15" s="126">
        <v>4732997</v>
      </c>
      <c r="L15" s="126">
        <v>668561</v>
      </c>
      <c r="M15" s="126">
        <v>-901504</v>
      </c>
      <c r="N15" s="126">
        <v>1013086</v>
      </c>
    </row>
    <row r="16" spans="1:14" x14ac:dyDescent="0.3">
      <c r="A16" s="36" t="s">
        <v>706</v>
      </c>
      <c r="B16" s="50" t="str">
        <f t="shared" si="7"/>
        <v>UnSb_ErhOvr_UG</v>
      </c>
      <c r="C16" s="50" t="str">
        <f t="shared" si="7"/>
        <v>UnSb_ErhOvr_INH</v>
      </c>
      <c r="D16" s="50" t="str">
        <f t="shared" si="7"/>
        <v>UnSb_ErhOvr_GNH</v>
      </c>
      <c r="E16" s="50" t="str">
        <f t="shared" si="7"/>
        <v>UnSb_ErhOvr_Ynh</v>
      </c>
      <c r="F16" s="153" t="str">
        <f>"SnhB_Ovr_"&amp;F$4</f>
        <v>SnhB_Ovr_EtP</v>
      </c>
      <c r="G16" s="4"/>
      <c r="H16" s="46" t="s">
        <v>677</v>
      </c>
      <c r="I16" s="46" t="s">
        <v>701</v>
      </c>
      <c r="J16" s="126">
        <v>80505570</v>
      </c>
      <c r="K16" s="126">
        <v>1930315</v>
      </c>
      <c r="L16" s="126">
        <v>392723</v>
      </c>
      <c r="M16" s="126">
        <v>-167303</v>
      </c>
      <c r="N16" s="126">
        <v>480440</v>
      </c>
    </row>
    <row r="17" spans="1:14" x14ac:dyDescent="0.3">
      <c r="A17" s="36" t="s">
        <v>696</v>
      </c>
      <c r="B17" s="50" t="str">
        <f t="shared" si="7"/>
        <v>UnSb_ErhTot_UG</v>
      </c>
      <c r="C17" s="50" t="str">
        <f t="shared" si="7"/>
        <v>UnSb_ErhTot_INH</v>
      </c>
      <c r="D17" s="50" t="str">
        <f t="shared" si="7"/>
        <v>UnSb_ErhTot_GNH</v>
      </c>
      <c r="E17" s="50" t="str">
        <f t="shared" si="7"/>
        <v>UnSb_ErhTot_Ynh</v>
      </c>
      <c r="F17" s="120" t="str">
        <f t="shared" ref="F17:F19" si="8">"SnhB_"&amp;$A17&amp;"_"&amp;F$4</f>
        <v>SnhB_ErhTot_EtP</v>
      </c>
      <c r="G17" s="4"/>
      <c r="H17" s="4"/>
      <c r="I17" s="7" t="s">
        <v>684</v>
      </c>
      <c r="J17" s="126">
        <v>1173104081</v>
      </c>
      <c r="K17" s="126">
        <v>27201220</v>
      </c>
      <c r="L17" s="126">
        <v>4575588</v>
      </c>
      <c r="M17" s="126">
        <v>-474505</v>
      </c>
      <c r="N17" s="126">
        <v>5461380</v>
      </c>
    </row>
    <row r="18" spans="1:14" x14ac:dyDescent="0.3">
      <c r="A18" s="36" t="s">
        <v>697</v>
      </c>
      <c r="B18" s="50" t="str">
        <f t="shared" si="7"/>
        <v>UnSb_Prv_UG</v>
      </c>
      <c r="C18" s="50" t="str">
        <f t="shared" si="7"/>
        <v>UnSb_Prv_INH</v>
      </c>
      <c r="D18" s="50" t="str">
        <f t="shared" si="7"/>
        <v>UnSb_Prv_GNH</v>
      </c>
      <c r="E18" s="50" t="str">
        <f t="shared" si="7"/>
        <v>UnSb_Prv_Ynh</v>
      </c>
      <c r="F18" s="120" t="str">
        <f t="shared" si="8"/>
        <v>SnhB_Prv_EtP</v>
      </c>
      <c r="G18" s="7" t="s">
        <v>2</v>
      </c>
      <c r="H18" s="4"/>
      <c r="I18" s="4" t="s">
        <v>685</v>
      </c>
      <c r="J18" s="126">
        <v>612374964</v>
      </c>
      <c r="K18" s="126">
        <v>11229370</v>
      </c>
      <c r="L18" s="126">
        <v>1734416</v>
      </c>
      <c r="M18" s="126">
        <v>-439880</v>
      </c>
      <c r="N18" s="126">
        <v>2056919</v>
      </c>
    </row>
    <row r="19" spans="1:14" x14ac:dyDescent="0.3">
      <c r="A19" s="36" t="s">
        <v>698</v>
      </c>
      <c r="B19" s="50" t="str">
        <f t="shared" si="7"/>
        <v>UnSb_Tot_UG</v>
      </c>
      <c r="C19" s="50" t="str">
        <f t="shared" si="7"/>
        <v>UnSb_Tot_INH</v>
      </c>
      <c r="D19" s="50" t="str">
        <f t="shared" si="7"/>
        <v>UnSb_Tot_GNH</v>
      </c>
      <c r="E19" s="50" t="str">
        <f t="shared" si="7"/>
        <v>UnSb_Tot_Ynh</v>
      </c>
      <c r="F19" s="120" t="str">
        <f t="shared" si="8"/>
        <v>SnhB_Tot_EtP</v>
      </c>
      <c r="G19" s="7" t="s">
        <v>702</v>
      </c>
      <c r="H19" s="4"/>
      <c r="I19" s="7" t="s">
        <v>214</v>
      </c>
      <c r="J19" s="126">
        <v>1845773858</v>
      </c>
      <c r="K19" s="126">
        <v>38432356</v>
      </c>
      <c r="L19" s="126">
        <v>6318475</v>
      </c>
      <c r="M19" s="126">
        <v>-912103</v>
      </c>
      <c r="N19" s="126">
        <v>7523997</v>
      </c>
    </row>
    <row r="20" spans="1:14" x14ac:dyDescent="0.3"/>
    <row r="21" spans="1:14" hidden="1" x14ac:dyDescent="0.3"/>
  </sheetData>
  <mergeCells count="2">
    <mergeCell ref="G3:N3"/>
    <mergeCell ref="G1:I1"/>
  </mergeCells>
  <hyperlinks>
    <hyperlink ref="G1:H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headerFooter>
    <oddHeader>&amp;C&amp;G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V23"/>
  <sheetViews>
    <sheetView showGridLines="0" topLeftCell="F1" zoomScaleNormal="100" workbookViewId="0">
      <selection activeCell="F1" sqref="F1:H1"/>
    </sheetView>
  </sheetViews>
  <sheetFormatPr defaultColWidth="0" defaultRowHeight="14.4" zeroHeight="1" x14ac:dyDescent="0.3"/>
  <cols>
    <col min="1" max="1" width="12.88671875" hidden="1" customWidth="1"/>
    <col min="2" max="2" width="19.6640625" hidden="1" customWidth="1"/>
    <col min="3" max="3" width="18.5546875" hidden="1" customWidth="1"/>
    <col min="4" max="4" width="17.6640625" hidden="1" customWidth="1"/>
    <col min="5" max="5" width="18" hidden="1" customWidth="1"/>
    <col min="6" max="6" width="4.5546875" bestFit="1" customWidth="1"/>
    <col min="7" max="7" width="52" customWidth="1"/>
    <col min="8" max="11" width="19.5546875" customWidth="1"/>
    <col min="12" max="12" width="9.109375" customWidth="1"/>
    <col min="13" max="15" width="9.109375" hidden="1" customWidth="1"/>
    <col min="16" max="22" width="0" hidden="1" customWidth="1"/>
    <col min="23" max="16384" width="9.109375" hidden="1"/>
  </cols>
  <sheetData>
    <row r="1" spans="1:16" x14ac:dyDescent="0.3">
      <c r="F1" s="206" t="s">
        <v>1266</v>
      </c>
      <c r="G1" s="206"/>
      <c r="H1" s="206"/>
    </row>
    <row r="2" spans="1:16" x14ac:dyDescent="0.3"/>
    <row r="3" spans="1:16" ht="46.5" customHeight="1" x14ac:dyDescent="0.3">
      <c r="F3" s="205" t="s">
        <v>1242</v>
      </c>
      <c r="G3" s="205"/>
      <c r="H3" s="205"/>
      <c r="I3" s="205"/>
      <c r="J3" s="205"/>
      <c r="K3" s="205"/>
    </row>
    <row r="4" spans="1:16" x14ac:dyDescent="0.3">
      <c r="F4" s="224" t="s">
        <v>1020</v>
      </c>
      <c r="G4" s="225"/>
      <c r="H4" s="225"/>
      <c r="I4" s="225"/>
      <c r="J4" s="225"/>
      <c r="K4" s="226"/>
    </row>
    <row r="5" spans="1:16" ht="75.599999999999994" x14ac:dyDescent="0.3">
      <c r="A5" s="13" t="s">
        <v>31</v>
      </c>
      <c r="F5" s="4"/>
      <c r="G5" s="14"/>
      <c r="H5" s="10" t="s">
        <v>708</v>
      </c>
      <c r="I5" s="10" t="s">
        <v>709</v>
      </c>
      <c r="J5" s="10" t="s">
        <v>710</v>
      </c>
      <c r="K5" s="10" t="s">
        <v>711</v>
      </c>
    </row>
    <row r="6" spans="1:16" ht="37.799999999999997" x14ac:dyDescent="0.3">
      <c r="A6" s="48"/>
      <c r="B6" s="52" t="s">
        <v>741</v>
      </c>
      <c r="C6" s="52" t="s">
        <v>478</v>
      </c>
      <c r="D6" s="52" t="s">
        <v>742</v>
      </c>
      <c r="E6" s="52" t="s">
        <v>688</v>
      </c>
      <c r="F6" s="73"/>
      <c r="G6" s="78" t="s">
        <v>712</v>
      </c>
      <c r="H6" s="76"/>
      <c r="I6" s="76"/>
      <c r="J6" s="76"/>
      <c r="K6" s="76"/>
      <c r="L6" s="50"/>
      <c r="M6" s="50"/>
      <c r="N6" s="50"/>
      <c r="O6" s="50"/>
      <c r="P6" s="50"/>
    </row>
    <row r="7" spans="1:16" x14ac:dyDescent="0.3">
      <c r="A7" s="2" t="s">
        <v>727</v>
      </c>
      <c r="B7" t="str">
        <f>"SnhU_"&amp;$A7&amp;"_"&amp;B$6</f>
        <v>SnhU_U10_UgnP</v>
      </c>
      <c r="C7" s="50" t="str">
        <f t="shared" ref="C7:E7" si="0">"SnhU_"&amp;$A7&amp;"_"&amp;C$6</f>
        <v>SnhU_U10_Ugn</v>
      </c>
      <c r="D7" s="50" t="str">
        <f t="shared" si="0"/>
        <v>SnhU_U10_Nh</v>
      </c>
      <c r="E7" s="50" t="str">
        <f t="shared" si="0"/>
        <v>SnhU_U10_EtP</v>
      </c>
      <c r="F7" s="4" t="s">
        <v>0</v>
      </c>
      <c r="G7" s="4" t="s">
        <v>713</v>
      </c>
      <c r="H7" s="126">
        <v>175872</v>
      </c>
      <c r="I7" s="126">
        <v>3544592</v>
      </c>
      <c r="J7" s="126">
        <v>2638841</v>
      </c>
      <c r="K7" s="126">
        <v>2673498</v>
      </c>
    </row>
    <row r="8" spans="1:16" x14ac:dyDescent="0.3">
      <c r="A8" s="2" t="s">
        <v>736</v>
      </c>
      <c r="B8" s="50" t="str">
        <f t="shared" ref="B8:E21" si="1">"SnhU_"&amp;$A8&amp;"_"&amp;B$6</f>
        <v>SnhU_U25_UgnP</v>
      </c>
      <c r="C8" s="50" t="str">
        <f t="shared" si="1"/>
        <v>SnhU_U25_Ugn</v>
      </c>
      <c r="D8" s="50" t="str">
        <f t="shared" si="1"/>
        <v>SnhU_U25_Nh</v>
      </c>
      <c r="E8" s="50" t="str">
        <f t="shared" si="1"/>
        <v>SnhU_U25_EtP</v>
      </c>
      <c r="F8" s="4" t="s">
        <v>1</v>
      </c>
      <c r="G8" s="4" t="s">
        <v>714</v>
      </c>
      <c r="H8" s="126">
        <v>51789</v>
      </c>
      <c r="I8" s="126">
        <v>5927004</v>
      </c>
      <c r="J8" s="126">
        <v>1606593</v>
      </c>
      <c r="K8" s="126">
        <v>182040</v>
      </c>
    </row>
    <row r="9" spans="1:16" x14ac:dyDescent="0.3">
      <c r="A9" s="2" t="s">
        <v>737</v>
      </c>
      <c r="B9" s="50" t="str">
        <f t="shared" si="1"/>
        <v>SnhU_U50_UgnP</v>
      </c>
      <c r="C9" s="50" t="str">
        <f t="shared" si="1"/>
        <v>SnhU_U50_Ugn</v>
      </c>
      <c r="D9" s="50" t="str">
        <f t="shared" si="1"/>
        <v>SnhU_U50_Nh</v>
      </c>
      <c r="E9" s="50" t="str">
        <f t="shared" si="1"/>
        <v>SnhU_U50_EtP</v>
      </c>
      <c r="F9" s="4" t="s">
        <v>2</v>
      </c>
      <c r="G9" s="4" t="s">
        <v>715</v>
      </c>
      <c r="H9" s="126">
        <v>55972</v>
      </c>
      <c r="I9" s="126">
        <v>10792878</v>
      </c>
      <c r="J9" s="126">
        <v>2672106</v>
      </c>
      <c r="K9" s="126">
        <v>264545</v>
      </c>
    </row>
    <row r="10" spans="1:16" x14ac:dyDescent="0.3">
      <c r="A10" s="2" t="s">
        <v>728</v>
      </c>
      <c r="B10" s="50" t="str">
        <f t="shared" si="1"/>
        <v>SnhU_U100_UgnP</v>
      </c>
      <c r="C10" s="50" t="str">
        <f t="shared" si="1"/>
        <v>SnhU_U100_Ugn</v>
      </c>
      <c r="D10" s="50" t="str">
        <f t="shared" si="1"/>
        <v>SnhU_U100_Nh</v>
      </c>
      <c r="E10" s="50" t="str">
        <f t="shared" si="1"/>
        <v>SnhU_U100_EtP</v>
      </c>
      <c r="F10" s="4" t="s">
        <v>3</v>
      </c>
      <c r="G10" s="4" t="s">
        <v>716</v>
      </c>
      <c r="H10" s="126">
        <v>53852</v>
      </c>
      <c r="I10" s="126">
        <v>15952415</v>
      </c>
      <c r="J10" s="126">
        <v>3033976</v>
      </c>
      <c r="K10" s="126">
        <v>233090</v>
      </c>
    </row>
    <row r="11" spans="1:16" x14ac:dyDescent="0.3">
      <c r="A11" s="2" t="s">
        <v>738</v>
      </c>
      <c r="B11" s="50" t="str">
        <f t="shared" si="1"/>
        <v>SnhU_U200_UgnP</v>
      </c>
      <c r="C11" s="50" t="str">
        <f t="shared" si="1"/>
        <v>SnhU_U200_Ugn</v>
      </c>
      <c r="D11" s="50" t="str">
        <f t="shared" si="1"/>
        <v>SnhU_U200_Nh</v>
      </c>
      <c r="E11" s="50" t="str">
        <f t="shared" si="1"/>
        <v>SnhU_U200_EtP</v>
      </c>
      <c r="F11" s="4" t="s">
        <v>4</v>
      </c>
      <c r="G11" s="4" t="s">
        <v>717</v>
      </c>
      <c r="H11" s="126">
        <v>31591</v>
      </c>
      <c r="I11" s="126">
        <v>17185382</v>
      </c>
      <c r="J11" s="126">
        <v>2588573</v>
      </c>
      <c r="K11" s="126">
        <v>263863</v>
      </c>
    </row>
    <row r="12" spans="1:16" x14ac:dyDescent="0.3">
      <c r="A12" s="2" t="s">
        <v>729</v>
      </c>
      <c r="B12" s="50" t="str">
        <f t="shared" si="1"/>
        <v>SnhU_U500_UgnP</v>
      </c>
      <c r="C12" s="50" t="str">
        <f t="shared" si="1"/>
        <v>SnhU_U500_Ugn</v>
      </c>
      <c r="D12" s="50" t="str">
        <f t="shared" si="1"/>
        <v>SnhU_U500_Nh</v>
      </c>
      <c r="E12" s="50" t="str">
        <f t="shared" si="1"/>
        <v>SnhU_U500_EtP</v>
      </c>
      <c r="F12" s="4" t="s">
        <v>5</v>
      </c>
      <c r="G12" s="4" t="s">
        <v>718</v>
      </c>
      <c r="H12" s="126">
        <v>26430</v>
      </c>
      <c r="I12" s="126">
        <v>27142750</v>
      </c>
      <c r="J12" s="126">
        <v>4400734</v>
      </c>
      <c r="K12" s="126">
        <v>621230</v>
      </c>
    </row>
    <row r="13" spans="1:16" x14ac:dyDescent="0.3">
      <c r="A13" s="2" t="s">
        <v>730</v>
      </c>
      <c r="B13" s="50" t="str">
        <f t="shared" si="1"/>
        <v>SnhU_U1000_UgnP</v>
      </c>
      <c r="C13" s="50" t="str">
        <f t="shared" si="1"/>
        <v>SnhU_U1000_Ugn</v>
      </c>
      <c r="D13" s="50" t="str">
        <f t="shared" si="1"/>
        <v>SnhU_U1000_Nh</v>
      </c>
      <c r="E13" s="50" t="str">
        <f t="shared" si="1"/>
        <v>SnhU_U1000_EtP</v>
      </c>
      <c r="F13" s="4" t="s">
        <v>6</v>
      </c>
      <c r="G13" s="4" t="s">
        <v>719</v>
      </c>
      <c r="H13" s="126">
        <v>14161</v>
      </c>
      <c r="I13" s="126">
        <v>24974498</v>
      </c>
      <c r="J13" s="126">
        <v>4226755</v>
      </c>
      <c r="K13" s="126">
        <v>549116</v>
      </c>
    </row>
    <row r="14" spans="1:16" x14ac:dyDescent="0.3">
      <c r="A14" s="2" t="s">
        <v>731</v>
      </c>
      <c r="B14" s="50" t="str">
        <f t="shared" si="1"/>
        <v>SnhU_U2000_UgnP</v>
      </c>
      <c r="C14" s="50" t="str">
        <f t="shared" si="1"/>
        <v>SnhU_U2000_Ugn</v>
      </c>
      <c r="D14" s="50" t="str">
        <f t="shared" si="1"/>
        <v>SnhU_U2000_Nh</v>
      </c>
      <c r="E14" s="50" t="str">
        <f t="shared" si="1"/>
        <v>SnhU_U2000_EtP</v>
      </c>
      <c r="F14" s="4" t="s">
        <v>7</v>
      </c>
      <c r="G14" s="4" t="s">
        <v>720</v>
      </c>
      <c r="H14" s="126">
        <v>8614</v>
      </c>
      <c r="I14" s="126">
        <v>28629090</v>
      </c>
      <c r="J14" s="126">
        <v>5450298</v>
      </c>
      <c r="K14" s="126">
        <v>862884</v>
      </c>
    </row>
    <row r="15" spans="1:16" x14ac:dyDescent="0.3">
      <c r="A15" s="2" t="s">
        <v>732</v>
      </c>
      <c r="B15" s="50" t="str">
        <f t="shared" si="1"/>
        <v>SnhU_U5000_UgnP</v>
      </c>
      <c r="C15" s="50" t="str">
        <f t="shared" si="1"/>
        <v>SnhU_U5000_Ugn</v>
      </c>
      <c r="D15" s="50" t="str">
        <f t="shared" si="1"/>
        <v>SnhU_U5000_Nh</v>
      </c>
      <c r="E15" s="50" t="str">
        <f t="shared" si="1"/>
        <v>SnhU_U5000_EtP</v>
      </c>
      <c r="F15" s="4" t="s">
        <v>8</v>
      </c>
      <c r="G15" s="4" t="s">
        <v>721</v>
      </c>
      <c r="H15" s="126">
        <v>7802</v>
      </c>
      <c r="I15" s="126">
        <v>43830129</v>
      </c>
      <c r="J15" s="126">
        <v>6710090</v>
      </c>
      <c r="K15" s="126">
        <v>482521</v>
      </c>
    </row>
    <row r="16" spans="1:16" x14ac:dyDescent="0.3">
      <c r="A16" s="2" t="s">
        <v>733</v>
      </c>
      <c r="B16" s="50" t="str">
        <f t="shared" si="1"/>
        <v>SnhU_U10000_UgnP</v>
      </c>
      <c r="C16" s="50" t="str">
        <f t="shared" si="1"/>
        <v>SnhU_U10000_Ugn</v>
      </c>
      <c r="D16" s="50" t="str">
        <f t="shared" si="1"/>
        <v>SnhU_U10000_Nh</v>
      </c>
      <c r="E16" s="50" t="str">
        <f t="shared" si="1"/>
        <v>SnhU_U10000_EtP</v>
      </c>
      <c r="F16" s="4" t="s">
        <v>9</v>
      </c>
      <c r="G16" s="4" t="s">
        <v>722</v>
      </c>
      <c r="H16" s="126">
        <v>3541</v>
      </c>
      <c r="I16" s="126">
        <v>32419576</v>
      </c>
      <c r="J16" s="126">
        <v>2800666</v>
      </c>
      <c r="K16" s="126">
        <v>431153</v>
      </c>
    </row>
    <row r="17" spans="1:11" x14ac:dyDescent="0.3">
      <c r="A17" s="2" t="s">
        <v>734</v>
      </c>
      <c r="B17" s="50" t="str">
        <f t="shared" si="1"/>
        <v>SnhU_U20000_UgnP</v>
      </c>
      <c r="C17" s="50" t="str">
        <f t="shared" si="1"/>
        <v>SnhU_U20000_Ugn</v>
      </c>
      <c r="D17" s="50" t="str">
        <f t="shared" si="1"/>
        <v>SnhU_U20000_Nh</v>
      </c>
      <c r="E17" s="50" t="str">
        <f t="shared" si="1"/>
        <v>SnhU_U20000_EtP</v>
      </c>
      <c r="F17" s="4" t="s">
        <v>10</v>
      </c>
      <c r="G17" s="4" t="s">
        <v>723</v>
      </c>
      <c r="H17" s="126">
        <v>1727</v>
      </c>
      <c r="I17" s="126">
        <v>33343063</v>
      </c>
      <c r="J17" s="126">
        <v>1141701</v>
      </c>
      <c r="K17" s="126">
        <v>334310</v>
      </c>
    </row>
    <row r="18" spans="1:11" x14ac:dyDescent="0.3">
      <c r="A18" s="2" t="s">
        <v>735</v>
      </c>
      <c r="B18" s="50" t="str">
        <f t="shared" si="1"/>
        <v>SnhU_U50000_UgnP</v>
      </c>
      <c r="C18" s="50" t="str">
        <f t="shared" si="1"/>
        <v>SnhU_U50000_Ugn</v>
      </c>
      <c r="D18" s="50" t="str">
        <f t="shared" si="1"/>
        <v>SnhU_U50000_Nh</v>
      </c>
      <c r="E18" s="50" t="str">
        <f t="shared" si="1"/>
        <v>SnhU_U50000_EtP</v>
      </c>
      <c r="F18" s="4" t="s">
        <v>11</v>
      </c>
      <c r="G18" s="4" t="s">
        <v>724</v>
      </c>
      <c r="H18" s="126">
        <v>1215</v>
      </c>
      <c r="I18" s="126">
        <v>46822503</v>
      </c>
      <c r="J18" s="126">
        <v>1534917</v>
      </c>
      <c r="K18" s="126">
        <v>309787</v>
      </c>
    </row>
    <row r="19" spans="1:11" x14ac:dyDescent="0.3">
      <c r="A19" s="2" t="s">
        <v>739</v>
      </c>
      <c r="B19" s="50" t="str">
        <f t="shared" si="1"/>
        <v>SnhU_U100000_UgnP</v>
      </c>
      <c r="C19" s="50" t="str">
        <f t="shared" si="1"/>
        <v>SnhU_U100000_Ugn</v>
      </c>
      <c r="D19" s="50" t="str">
        <f t="shared" si="1"/>
        <v>SnhU_U100000_Nh</v>
      </c>
      <c r="E19" s="50" t="str">
        <f t="shared" si="1"/>
        <v>SnhU_U100000_EtP</v>
      </c>
      <c r="F19" s="4" t="s">
        <v>12</v>
      </c>
      <c r="G19" s="4" t="s">
        <v>725</v>
      </c>
      <c r="H19" s="126">
        <v>193</v>
      </c>
      <c r="I19" s="126">
        <v>25849223</v>
      </c>
      <c r="J19" s="126">
        <v>429929</v>
      </c>
      <c r="K19" s="126">
        <v>315962</v>
      </c>
    </row>
    <row r="20" spans="1:11" x14ac:dyDescent="0.3">
      <c r="A20" s="2" t="s">
        <v>740</v>
      </c>
      <c r="B20" s="50" t="str">
        <f t="shared" si="1"/>
        <v>SnhU_O1mia_UgnP</v>
      </c>
      <c r="C20" s="50" t="str">
        <f t="shared" si="1"/>
        <v>SnhU_O1mia_Ugn</v>
      </c>
      <c r="D20" s="50" t="str">
        <f t="shared" si="1"/>
        <v>SnhU_O1mia_Nh</v>
      </c>
      <c r="E20" s="50" t="str">
        <f t="shared" si="1"/>
        <v>SnhU_O1mia_EtP</v>
      </c>
      <c r="F20" s="4" t="s">
        <v>13</v>
      </c>
      <c r="G20" s="4" t="s">
        <v>726</v>
      </c>
      <c r="H20" s="126">
        <v>75</v>
      </c>
      <c r="I20" s="126">
        <v>84442531</v>
      </c>
      <c r="J20" s="126">
        <v>0</v>
      </c>
      <c r="K20" s="126">
        <v>0</v>
      </c>
    </row>
    <row r="21" spans="1:11" x14ac:dyDescent="0.3">
      <c r="A21" s="2" t="s">
        <v>698</v>
      </c>
      <c r="B21" s="50" t="str">
        <f t="shared" si="1"/>
        <v>SnhU_Tot_UgnP</v>
      </c>
      <c r="C21" s="50" t="str">
        <f t="shared" si="1"/>
        <v>SnhU_Tot_Ugn</v>
      </c>
      <c r="D21" s="50" t="str">
        <f t="shared" si="1"/>
        <v>SnhU_Tot_Nh</v>
      </c>
      <c r="E21" s="50" t="str">
        <f t="shared" si="1"/>
        <v>SnhU_Tot_EtP</v>
      </c>
      <c r="F21" s="71" t="s">
        <v>38</v>
      </c>
      <c r="G21" s="7" t="s">
        <v>214</v>
      </c>
      <c r="H21" s="126">
        <v>432834</v>
      </c>
      <c r="I21" s="126">
        <v>400855628</v>
      </c>
      <c r="J21" s="126">
        <v>39235166</v>
      </c>
      <c r="K21" s="126">
        <v>7524001</v>
      </c>
    </row>
    <row r="22" spans="1:11" x14ac:dyDescent="0.3"/>
    <row r="23" spans="1:11" hidden="1" x14ac:dyDescent="0.3"/>
  </sheetData>
  <mergeCells count="3">
    <mergeCell ref="F3:K3"/>
    <mergeCell ref="F4:K4"/>
    <mergeCell ref="F1:H1"/>
  </mergeCells>
  <hyperlinks>
    <hyperlink ref="F1:G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>
    <oddHeader>&amp;C&amp;G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25"/>
  <sheetViews>
    <sheetView showGridLines="0" topLeftCell="C1" zoomScaleNormal="100" workbookViewId="0">
      <selection activeCell="C1" sqref="C1:E1"/>
    </sheetView>
  </sheetViews>
  <sheetFormatPr defaultColWidth="0" defaultRowHeight="14.4" zeroHeight="1" x14ac:dyDescent="0.3"/>
  <cols>
    <col min="1" max="1" width="12.88671875" hidden="1" customWidth="1"/>
    <col min="2" max="2" width="19.5546875" style="40" hidden="1" customWidth="1"/>
    <col min="3" max="3" width="3.33203125" bestFit="1" customWidth="1"/>
    <col min="4" max="4" width="4" bestFit="1" customWidth="1"/>
    <col min="5" max="5" width="89" customWidth="1"/>
    <col min="6" max="6" width="15.33203125" customWidth="1"/>
    <col min="7" max="7" width="9.109375" customWidth="1"/>
    <col min="8" max="16384" width="9.109375" hidden="1"/>
  </cols>
  <sheetData>
    <row r="1" spans="1:6" x14ac:dyDescent="0.3">
      <c r="C1" s="206" t="s">
        <v>1266</v>
      </c>
      <c r="D1" s="206"/>
      <c r="E1" s="206"/>
    </row>
    <row r="2" spans="1:6" x14ac:dyDescent="0.3"/>
    <row r="3" spans="1:6" ht="46.5" customHeight="1" x14ac:dyDescent="0.3">
      <c r="C3" s="205" t="s">
        <v>1243</v>
      </c>
      <c r="D3" s="205"/>
      <c r="E3" s="205"/>
      <c r="F3" s="205"/>
    </row>
    <row r="4" spans="1:6" x14ac:dyDescent="0.3">
      <c r="C4" s="224" t="s">
        <v>1180</v>
      </c>
      <c r="D4" s="227"/>
      <c r="E4" s="227"/>
      <c r="F4" s="228"/>
    </row>
    <row r="5" spans="1:6" ht="25.2" x14ac:dyDescent="0.3">
      <c r="C5" s="4"/>
      <c r="D5" s="24"/>
      <c r="E5" s="17"/>
      <c r="F5" s="18" t="s">
        <v>757</v>
      </c>
    </row>
    <row r="6" spans="1:6" x14ac:dyDescent="0.3">
      <c r="A6" s="8" t="s">
        <v>31</v>
      </c>
      <c r="B6" s="2" t="s">
        <v>768</v>
      </c>
      <c r="C6" s="4"/>
      <c r="D6" s="24"/>
      <c r="E6" s="7" t="s">
        <v>985</v>
      </c>
      <c r="F6" s="4"/>
    </row>
    <row r="7" spans="1:6" x14ac:dyDescent="0.3">
      <c r="A7" s="16" t="s">
        <v>108</v>
      </c>
      <c r="B7" s="40" t="str">
        <f>"Sgb_"&amp;$B$6&amp;"_"&amp;A7</f>
        <v>Sgb_GBL_Dejd</v>
      </c>
      <c r="C7" s="4"/>
      <c r="D7" s="24" t="s">
        <v>829</v>
      </c>
      <c r="E7" s="4" t="s">
        <v>58</v>
      </c>
      <c r="F7" s="126">
        <v>6190065</v>
      </c>
    </row>
    <row r="8" spans="1:6" ht="25.2" x14ac:dyDescent="0.3">
      <c r="A8" s="16" t="s">
        <v>769</v>
      </c>
      <c r="B8" s="50" t="str">
        <f t="shared" ref="B8:B21" si="0">"Sgb_"&amp;$B$6&amp;"_"&amp;A8</f>
        <v>Sgb_GBL_EjdAfv</v>
      </c>
      <c r="C8" s="4"/>
      <c r="D8" s="24" t="s">
        <v>830</v>
      </c>
      <c r="E8" s="9" t="s">
        <v>758</v>
      </c>
      <c r="F8" s="126">
        <v>376800</v>
      </c>
    </row>
    <row r="9" spans="1:6" x14ac:dyDescent="0.3">
      <c r="A9" s="16" t="s">
        <v>107</v>
      </c>
      <c r="B9" s="50" t="str">
        <f t="shared" si="0"/>
        <v>Sgb_GBL_Iejd</v>
      </c>
      <c r="C9" s="4"/>
      <c r="D9" s="24" t="s">
        <v>831</v>
      </c>
      <c r="E9" s="4" t="s">
        <v>57</v>
      </c>
      <c r="F9" s="126">
        <v>775481</v>
      </c>
    </row>
    <row r="10" spans="1:6" x14ac:dyDescent="0.3">
      <c r="A10" s="16" t="s">
        <v>770</v>
      </c>
      <c r="B10" s="50" t="str">
        <f t="shared" si="0"/>
        <v>Sgb_GBL_ADejd</v>
      </c>
      <c r="C10" s="4"/>
      <c r="D10" s="24" t="s">
        <v>832</v>
      </c>
      <c r="E10" s="4" t="s">
        <v>759</v>
      </c>
      <c r="F10" s="126">
        <v>1024723</v>
      </c>
    </row>
    <row r="11" spans="1:6" x14ac:dyDescent="0.3">
      <c r="A11" s="16" t="s">
        <v>771</v>
      </c>
      <c r="B11" s="50" t="str">
        <f t="shared" si="0"/>
        <v>Sgb_GBL_UDejd</v>
      </c>
      <c r="C11" s="4"/>
      <c r="D11" s="24" t="s">
        <v>833</v>
      </c>
      <c r="E11" s="4" t="s">
        <v>760</v>
      </c>
      <c r="F11" s="126">
        <v>788820</v>
      </c>
    </row>
    <row r="12" spans="1:6" x14ac:dyDescent="0.3">
      <c r="A12" s="16" t="s">
        <v>772</v>
      </c>
      <c r="B12" s="50" t="str">
        <f t="shared" si="0"/>
        <v>Sgb_GBL_OevEjd</v>
      </c>
      <c r="C12" s="4"/>
      <c r="D12" s="24" t="s">
        <v>834</v>
      </c>
      <c r="E12" s="4" t="s">
        <v>761</v>
      </c>
      <c r="F12" s="126">
        <v>934375</v>
      </c>
    </row>
    <row r="13" spans="1:6" x14ac:dyDescent="0.3">
      <c r="A13" s="16" t="s">
        <v>773</v>
      </c>
      <c r="B13" s="50" t="str">
        <f t="shared" si="0"/>
        <v>Sgb_GBL_EjdTot</v>
      </c>
      <c r="C13" s="7" t="s">
        <v>0</v>
      </c>
      <c r="D13" s="27"/>
      <c r="E13" s="7" t="s">
        <v>914</v>
      </c>
      <c r="F13" s="126">
        <v>10090262</v>
      </c>
    </row>
    <row r="14" spans="1:6" x14ac:dyDescent="0.3">
      <c r="A14" s="16" t="s">
        <v>774</v>
      </c>
      <c r="B14" s="50" t="str">
        <f t="shared" si="0"/>
        <v>Sgb_GBL_EjduK</v>
      </c>
      <c r="C14" s="7" t="s">
        <v>1</v>
      </c>
      <c r="D14" s="27"/>
      <c r="E14" s="7" t="s">
        <v>762</v>
      </c>
      <c r="F14" s="126">
        <v>3068636</v>
      </c>
    </row>
    <row r="15" spans="1:6" ht="25.2" x14ac:dyDescent="0.3">
      <c r="A15" s="16" t="s">
        <v>775</v>
      </c>
      <c r="B15" s="50" t="str">
        <f t="shared" si="0"/>
        <v>Sgb_GBL_EjduKp</v>
      </c>
      <c r="C15" s="83" t="s">
        <v>2</v>
      </c>
      <c r="D15" s="83"/>
      <c r="E15" s="78" t="s">
        <v>763</v>
      </c>
      <c r="F15" s="134">
        <v>1.063930093699466</v>
      </c>
    </row>
    <row r="16" spans="1:6" x14ac:dyDescent="0.3">
      <c r="A16" s="16" t="s">
        <v>776</v>
      </c>
      <c r="B16" s="50" t="str">
        <f t="shared" si="0"/>
        <v>Sgb_GBL_ReL</v>
      </c>
      <c r="C16" s="7" t="s">
        <v>3</v>
      </c>
      <c r="D16" s="27"/>
      <c r="E16" s="7" t="s">
        <v>764</v>
      </c>
      <c r="F16" s="126">
        <v>2958702</v>
      </c>
    </row>
    <row r="17" spans="1:6" x14ac:dyDescent="0.3">
      <c r="A17" s="73"/>
      <c r="B17" s="50"/>
      <c r="C17" s="4"/>
      <c r="D17" s="24"/>
      <c r="E17" s="4" t="s">
        <v>444</v>
      </c>
      <c r="F17" s="4"/>
    </row>
    <row r="18" spans="1:6" x14ac:dyDescent="0.3">
      <c r="A18" s="16" t="s">
        <v>777</v>
      </c>
      <c r="B18" s="50" t="str">
        <f t="shared" si="0"/>
        <v>Sgb_GBL_ReLejd</v>
      </c>
      <c r="C18" s="4"/>
      <c r="D18" s="24"/>
      <c r="E18" s="19" t="s">
        <v>765</v>
      </c>
      <c r="F18" s="126">
        <v>0</v>
      </c>
    </row>
    <row r="19" spans="1:6" x14ac:dyDescent="0.3">
      <c r="A19" s="16" t="s">
        <v>778</v>
      </c>
      <c r="B19" s="50" t="str">
        <f t="shared" si="0"/>
        <v>Sgb_GBL_ReLoev</v>
      </c>
      <c r="C19" s="4"/>
      <c r="D19" s="24"/>
      <c r="E19" s="19" t="s">
        <v>766</v>
      </c>
      <c r="F19" s="126">
        <v>2958702</v>
      </c>
    </row>
    <row r="20" spans="1:6" ht="25.2" x14ac:dyDescent="0.3">
      <c r="A20" s="16" t="s">
        <v>779</v>
      </c>
      <c r="B20" s="50" t="str">
        <f t="shared" si="0"/>
        <v>Sgb_GBL_EjdBD</v>
      </c>
      <c r="C20" s="7" t="s">
        <v>4</v>
      </c>
      <c r="D20" s="27"/>
      <c r="E20" s="17" t="s">
        <v>915</v>
      </c>
      <c r="F20" s="126">
        <v>6027338</v>
      </c>
    </row>
    <row r="21" spans="1:6" ht="25.2" x14ac:dyDescent="0.3">
      <c r="A21" s="16" t="s">
        <v>780</v>
      </c>
      <c r="B21" s="50" t="str">
        <f t="shared" si="0"/>
        <v>Sgb_GBL_EjdBDp</v>
      </c>
      <c r="C21" s="83" t="s">
        <v>5</v>
      </c>
      <c r="D21" s="83"/>
      <c r="E21" s="78" t="s">
        <v>767</v>
      </c>
      <c r="F21" s="134">
        <v>2.09</v>
      </c>
    </row>
    <row r="22" spans="1:6" x14ac:dyDescent="0.3">
      <c r="D22" s="40"/>
    </row>
    <row r="23" spans="1:6" hidden="1" x14ac:dyDescent="0.3">
      <c r="D23" s="40"/>
    </row>
    <row r="24" spans="1:6" hidden="1" x14ac:dyDescent="0.3"/>
    <row r="25" spans="1:6" hidden="1" x14ac:dyDescent="0.3"/>
  </sheetData>
  <mergeCells count="3">
    <mergeCell ref="C3:F3"/>
    <mergeCell ref="C4:F4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M10"/>
  <sheetViews>
    <sheetView showGridLines="0" topLeftCell="G1" zoomScaleNormal="100" workbookViewId="0">
      <selection activeCell="G1" sqref="G1:I1"/>
    </sheetView>
  </sheetViews>
  <sheetFormatPr defaultColWidth="0" defaultRowHeight="14.4" zeroHeight="1" x14ac:dyDescent="0.3"/>
  <cols>
    <col min="1" max="1" width="12.88671875" hidden="1" customWidth="1"/>
    <col min="2" max="2" width="15.88671875" hidden="1" customWidth="1"/>
    <col min="3" max="3" width="20" hidden="1" customWidth="1"/>
    <col min="4" max="4" width="16.44140625" hidden="1" customWidth="1"/>
    <col min="5" max="5" width="20.44140625" hidden="1" customWidth="1"/>
    <col min="6" max="6" width="17.109375" hidden="1" customWidth="1"/>
    <col min="7" max="7" width="41.109375" bestFit="1" customWidth="1"/>
    <col min="8" max="8" width="22.44140625" style="40" customWidth="1"/>
    <col min="9" max="12" width="22.44140625" customWidth="1"/>
    <col min="13" max="13" width="9.109375" customWidth="1"/>
    <col min="14" max="16384" width="9.109375" hidden="1"/>
  </cols>
  <sheetData>
    <row r="1" spans="1:13" x14ac:dyDescent="0.3">
      <c r="G1" s="206" t="s">
        <v>1266</v>
      </c>
      <c r="H1" s="206"/>
      <c r="I1" s="206"/>
    </row>
    <row r="2" spans="1:13" x14ac:dyDescent="0.3"/>
    <row r="3" spans="1:13" ht="23.4" x14ac:dyDescent="0.3">
      <c r="G3" s="230" t="s">
        <v>1244</v>
      </c>
      <c r="H3" s="231"/>
      <c r="I3" s="231"/>
      <c r="J3" s="231"/>
      <c r="K3" s="231"/>
      <c r="L3" s="231"/>
    </row>
    <row r="4" spans="1:13" ht="25.2" x14ac:dyDescent="0.3">
      <c r="G4" s="7"/>
      <c r="H4" s="229" t="s">
        <v>743</v>
      </c>
      <c r="I4" s="229"/>
      <c r="J4" s="229" t="s">
        <v>978</v>
      </c>
      <c r="K4" s="229"/>
      <c r="L4" s="79" t="s">
        <v>912</v>
      </c>
    </row>
    <row r="5" spans="1:13" ht="75.599999999999994" x14ac:dyDescent="0.3">
      <c r="A5" s="43" t="s">
        <v>31</v>
      </c>
      <c r="B5" s="52" t="s">
        <v>752</v>
      </c>
      <c r="C5" s="52" t="s">
        <v>751</v>
      </c>
      <c r="D5" s="52" t="s">
        <v>753</v>
      </c>
      <c r="E5" s="52" t="s">
        <v>754</v>
      </c>
      <c r="F5" s="52" t="s">
        <v>750</v>
      </c>
      <c r="G5" s="4"/>
      <c r="H5" s="10" t="s">
        <v>746</v>
      </c>
      <c r="I5" s="10" t="s">
        <v>747</v>
      </c>
      <c r="J5" s="10" t="s">
        <v>748</v>
      </c>
      <c r="K5" s="10" t="s">
        <v>749</v>
      </c>
      <c r="L5" s="44" t="s">
        <v>913</v>
      </c>
      <c r="M5" s="13"/>
    </row>
    <row r="6" spans="1:13" x14ac:dyDescent="0.3">
      <c r="A6" s="41" t="s">
        <v>755</v>
      </c>
      <c r="B6" t="str">
        <f>"Snr_"&amp;$A6&amp;"_"&amp;B$5</f>
        <v>Snr_IngR_STu</v>
      </c>
      <c r="C6" s="50" t="str">
        <f t="shared" ref="C6:E6" si="0">"Snr_"&amp;$A6&amp;"_"&amp;C$5</f>
        <v>Snr_IngR_STe</v>
      </c>
      <c r="D6" s="50" t="str">
        <f t="shared" si="0"/>
        <v>Snr_IngR_BBu</v>
      </c>
      <c r="E6" s="50" t="str">
        <f t="shared" si="0"/>
        <v>Snr_IngR_BBe</v>
      </c>
      <c r="F6" s="50"/>
      <c r="G6" s="4" t="s">
        <v>744</v>
      </c>
      <c r="H6" s="126">
        <v>14140028</v>
      </c>
      <c r="I6" s="126">
        <v>88383</v>
      </c>
      <c r="J6" s="126">
        <v>3355143</v>
      </c>
      <c r="K6" s="126">
        <v>626</v>
      </c>
      <c r="L6" s="42"/>
      <c r="M6" s="40"/>
    </row>
    <row r="7" spans="1:13" x14ac:dyDescent="0.3">
      <c r="A7" s="41" t="s">
        <v>756</v>
      </c>
      <c r="B7" s="50" t="str">
        <f t="shared" ref="B7:F8" si="1">"Snr_"&amp;$A7&amp;"_"&amp;B$5</f>
        <v>Snr_NedR_STu</v>
      </c>
      <c r="C7" s="50" t="str">
        <f t="shared" si="1"/>
        <v>Snr_NedR_STe</v>
      </c>
      <c r="D7" s="50" t="str">
        <f t="shared" si="1"/>
        <v>Snr_NedR_BBu</v>
      </c>
      <c r="E7" s="50" t="str">
        <f t="shared" si="1"/>
        <v>Snr_NedR_BBe</v>
      </c>
      <c r="F7" s="50"/>
      <c r="G7" s="4" t="s">
        <v>745</v>
      </c>
      <c r="H7" s="126">
        <v>4148922</v>
      </c>
      <c r="I7" s="126">
        <v>12123</v>
      </c>
      <c r="J7" s="126">
        <v>2423251</v>
      </c>
      <c r="K7" s="126">
        <v>3926</v>
      </c>
      <c r="L7" s="42"/>
      <c r="M7" s="40"/>
    </row>
    <row r="8" spans="1:13" x14ac:dyDescent="0.3">
      <c r="A8" s="41" t="s">
        <v>698</v>
      </c>
      <c r="B8" s="50" t="str">
        <f t="shared" si="1"/>
        <v>Snr_Tot_STu</v>
      </c>
      <c r="C8" s="50" t="str">
        <f t="shared" si="1"/>
        <v>Snr_Tot_STe</v>
      </c>
      <c r="D8" s="50" t="str">
        <f t="shared" si="1"/>
        <v>Snr_Tot_BBu</v>
      </c>
      <c r="E8" s="50" t="str">
        <f t="shared" si="1"/>
        <v>Snr_Tot_BBe</v>
      </c>
      <c r="F8" s="50" t="str">
        <f t="shared" si="1"/>
        <v>Snr_Tot_NedTot</v>
      </c>
      <c r="G8" s="4" t="s">
        <v>214</v>
      </c>
      <c r="H8" s="126">
        <v>18288950</v>
      </c>
      <c r="I8" s="126">
        <v>100506</v>
      </c>
      <c r="J8" s="126">
        <v>5778394</v>
      </c>
      <c r="K8" s="126">
        <v>4552</v>
      </c>
      <c r="L8" s="126">
        <v>12606508</v>
      </c>
      <c r="M8" s="40"/>
    </row>
    <row r="9" spans="1:13" x14ac:dyDescent="0.3"/>
    <row r="10" spans="1:13" hidden="1" x14ac:dyDescent="0.3"/>
  </sheetData>
  <mergeCells count="4">
    <mergeCell ref="H4:I4"/>
    <mergeCell ref="J4:K4"/>
    <mergeCell ref="G3:L3"/>
    <mergeCell ref="G1:I1"/>
  </mergeCells>
  <hyperlinks>
    <hyperlink ref="G1:H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4"/>
  <sheetViews>
    <sheetView showGridLines="0" topLeftCell="C1" zoomScaleNormal="100" workbookViewId="0">
      <selection activeCell="C1" sqref="C1:E1"/>
    </sheetView>
  </sheetViews>
  <sheetFormatPr defaultColWidth="0" defaultRowHeight="14.4" zeroHeight="1" x14ac:dyDescent="0.3"/>
  <cols>
    <col min="1" max="1" width="12.88671875" hidden="1" customWidth="1"/>
    <col min="2" max="2" width="13.6640625" hidden="1" customWidth="1"/>
    <col min="3" max="3" width="4" bestFit="1" customWidth="1"/>
    <col min="4" max="4" width="73.33203125" customWidth="1"/>
    <col min="5" max="5" width="16.5546875" customWidth="1"/>
    <col min="6" max="6" width="9.109375" customWidth="1"/>
    <col min="7" max="16384" width="9.109375" hidden="1"/>
  </cols>
  <sheetData>
    <row r="1" spans="1:5" x14ac:dyDescent="0.3">
      <c r="C1" s="206" t="s">
        <v>1266</v>
      </c>
      <c r="D1" s="206"/>
      <c r="E1" s="206"/>
    </row>
    <row r="2" spans="1:5" x14ac:dyDescent="0.3"/>
    <row r="3" spans="1:5" ht="23.4" x14ac:dyDescent="0.3">
      <c r="C3" s="205" t="s">
        <v>1002</v>
      </c>
      <c r="D3" s="205"/>
      <c r="E3" s="205"/>
    </row>
    <row r="4" spans="1:5" ht="33.75" customHeight="1" x14ac:dyDescent="0.3">
      <c r="A4" s="48" t="s">
        <v>31</v>
      </c>
      <c r="B4" s="74" t="s">
        <v>37</v>
      </c>
      <c r="C4" s="1"/>
      <c r="D4" s="5"/>
      <c r="E4" s="84" t="s">
        <v>1004</v>
      </c>
    </row>
    <row r="5" spans="1:5" x14ac:dyDescent="0.3">
      <c r="A5" s="2" t="s">
        <v>32</v>
      </c>
      <c r="B5" t="str">
        <f t="shared" ref="B5:B22" si="0">"Res_"&amp;A5&amp;"_"&amp;$B$4</f>
        <v>Res_Rind_RY</v>
      </c>
      <c r="C5" s="4" t="s">
        <v>0</v>
      </c>
      <c r="D5" s="4" t="s">
        <v>14</v>
      </c>
      <c r="E5" s="126">
        <v>46407348</v>
      </c>
    </row>
    <row r="6" spans="1:5" x14ac:dyDescent="0.3">
      <c r="A6" s="2" t="s">
        <v>33</v>
      </c>
      <c r="B6" s="50" t="str">
        <f t="shared" si="0"/>
        <v>Res_Rudg_RY</v>
      </c>
      <c r="C6" s="4" t="s">
        <v>1</v>
      </c>
      <c r="D6" s="4" t="s">
        <v>15</v>
      </c>
      <c r="E6" s="126">
        <v>13240751</v>
      </c>
    </row>
    <row r="7" spans="1:5" x14ac:dyDescent="0.3">
      <c r="A7" s="2" t="s">
        <v>844</v>
      </c>
      <c r="B7" s="50" t="str">
        <f t="shared" si="0"/>
        <v>Res_TotR_RY</v>
      </c>
      <c r="C7" s="4"/>
      <c r="D7" s="7" t="s">
        <v>16</v>
      </c>
      <c r="E7" s="126">
        <v>33166600</v>
      </c>
    </row>
    <row r="8" spans="1:5" x14ac:dyDescent="0.3">
      <c r="A8" s="2" t="s">
        <v>34</v>
      </c>
      <c r="B8" s="50" t="str">
        <f t="shared" si="0"/>
        <v>Res_UdAk_RY</v>
      </c>
      <c r="C8" s="4" t="s">
        <v>2</v>
      </c>
      <c r="D8" s="4" t="s">
        <v>17</v>
      </c>
      <c r="E8" s="126">
        <v>542952</v>
      </c>
    </row>
    <row r="9" spans="1:5" x14ac:dyDescent="0.3">
      <c r="A9" s="2" t="s">
        <v>845</v>
      </c>
      <c r="B9" s="50" t="str">
        <f t="shared" si="0"/>
        <v>Res_GPi_RY</v>
      </c>
      <c r="C9" s="4" t="s">
        <v>3</v>
      </c>
      <c r="D9" s="4" t="s">
        <v>18</v>
      </c>
      <c r="E9" s="126">
        <v>26822227</v>
      </c>
    </row>
    <row r="10" spans="1:5" x14ac:dyDescent="0.3">
      <c r="A10" s="2" t="s">
        <v>846</v>
      </c>
      <c r="B10" s="50" t="str">
        <f t="shared" si="0"/>
        <v>Res_GPu_RY</v>
      </c>
      <c r="C10" s="4" t="s">
        <v>4</v>
      </c>
      <c r="D10" s="4" t="s">
        <v>19</v>
      </c>
      <c r="E10" s="126">
        <v>5170971</v>
      </c>
    </row>
    <row r="11" spans="1:5" x14ac:dyDescent="0.3">
      <c r="A11" s="2" t="s">
        <v>847</v>
      </c>
      <c r="B11" s="50" t="str">
        <f t="shared" si="0"/>
        <v>Res_RGTot_RY</v>
      </c>
      <c r="C11" s="4"/>
      <c r="D11" s="7" t="s">
        <v>20</v>
      </c>
      <c r="E11" s="126">
        <v>55360808</v>
      </c>
    </row>
    <row r="12" spans="1:5" x14ac:dyDescent="0.3">
      <c r="A12" s="2" t="s">
        <v>35</v>
      </c>
      <c r="B12" s="50" t="str">
        <f t="shared" si="0"/>
        <v>Res_Kreg_RY</v>
      </c>
      <c r="C12" s="4" t="s">
        <v>5</v>
      </c>
      <c r="D12" s="4" t="s">
        <v>21</v>
      </c>
      <c r="E12" s="126">
        <v>12415806</v>
      </c>
    </row>
    <row r="13" spans="1:5" x14ac:dyDescent="0.3">
      <c r="A13" s="2" t="s">
        <v>848</v>
      </c>
      <c r="B13" s="50" t="str">
        <f t="shared" si="0"/>
        <v>Res_Xdi_RY</v>
      </c>
      <c r="C13" s="4" t="s">
        <v>6</v>
      </c>
      <c r="D13" s="4" t="s">
        <v>22</v>
      </c>
      <c r="E13" s="126">
        <v>2203637</v>
      </c>
    </row>
    <row r="14" spans="1:5" x14ac:dyDescent="0.3">
      <c r="A14" s="2" t="s">
        <v>849</v>
      </c>
      <c r="B14" s="50" t="str">
        <f t="shared" si="0"/>
        <v>Res_UPa_RY</v>
      </c>
      <c r="C14" s="4" t="s">
        <v>7</v>
      </c>
      <c r="D14" s="4" t="s">
        <v>23</v>
      </c>
      <c r="E14" s="126">
        <v>37774571</v>
      </c>
    </row>
    <row r="15" spans="1:5" x14ac:dyDescent="0.3">
      <c r="A15" s="2" t="s">
        <v>36</v>
      </c>
      <c r="B15" s="50" t="str">
        <f t="shared" si="0"/>
        <v>Res_ImMa_RY</v>
      </c>
      <c r="C15" s="4" t="s">
        <v>8</v>
      </c>
      <c r="D15" s="4" t="s">
        <v>24</v>
      </c>
      <c r="E15" s="126">
        <v>3052736</v>
      </c>
    </row>
    <row r="16" spans="1:5" x14ac:dyDescent="0.3">
      <c r="A16" s="2" t="s">
        <v>850</v>
      </c>
      <c r="B16" s="50" t="str">
        <f t="shared" si="0"/>
        <v>Res_Xdu_RY</v>
      </c>
      <c r="C16" s="4" t="s">
        <v>9</v>
      </c>
      <c r="D16" s="4" t="s">
        <v>25</v>
      </c>
      <c r="E16" s="126">
        <v>242390</v>
      </c>
    </row>
    <row r="17" spans="1:5" x14ac:dyDescent="0.3">
      <c r="A17" s="2" t="s">
        <v>851</v>
      </c>
      <c r="B17" s="50" t="str">
        <f t="shared" si="0"/>
        <v>Res_UGn_RY</v>
      </c>
      <c r="C17" s="4" t="s">
        <v>10</v>
      </c>
      <c r="D17" s="4" t="s">
        <v>26</v>
      </c>
      <c r="E17" s="126">
        <v>-1029982</v>
      </c>
    </row>
    <row r="18" spans="1:5" x14ac:dyDescent="0.3">
      <c r="A18" s="2" t="s">
        <v>852</v>
      </c>
      <c r="B18" s="50" t="str">
        <f t="shared" si="0"/>
        <v>Res_Rat_RY</v>
      </c>
      <c r="C18" s="4" t="s">
        <v>11</v>
      </c>
      <c r="D18" s="4" t="s">
        <v>27</v>
      </c>
      <c r="E18" s="126">
        <v>10950518</v>
      </c>
    </row>
    <row r="19" spans="1:5" x14ac:dyDescent="0.3">
      <c r="A19" s="2" t="s">
        <v>853</v>
      </c>
      <c r="B19" s="50" t="str">
        <f t="shared" si="0"/>
        <v>Res_Raa_RY</v>
      </c>
      <c r="C19" s="4" t="s">
        <v>12</v>
      </c>
      <c r="D19" s="4" t="s">
        <v>28</v>
      </c>
      <c r="E19" s="126">
        <v>130</v>
      </c>
    </row>
    <row r="20" spans="1:5" x14ac:dyDescent="0.3">
      <c r="A20" s="2" t="s">
        <v>854</v>
      </c>
      <c r="B20" s="50" t="str">
        <f t="shared" si="0"/>
        <v>Res_RfS_RY</v>
      </c>
      <c r="C20" s="4"/>
      <c r="D20" s="7" t="s">
        <v>29</v>
      </c>
      <c r="E20" s="126">
        <v>40891187</v>
      </c>
    </row>
    <row r="21" spans="1:5" x14ac:dyDescent="0.3">
      <c r="A21" s="2" t="s">
        <v>30</v>
      </c>
      <c r="B21" s="50" t="str">
        <f t="shared" si="0"/>
        <v>Res_Skat_RY</v>
      </c>
      <c r="C21" s="4" t="s">
        <v>13</v>
      </c>
      <c r="D21" s="4" t="s">
        <v>30</v>
      </c>
      <c r="E21" s="126">
        <v>6003621</v>
      </c>
    </row>
    <row r="22" spans="1:5" x14ac:dyDescent="0.3">
      <c r="A22" s="2" t="s">
        <v>855</v>
      </c>
      <c r="B22" s="50" t="str">
        <f t="shared" si="0"/>
        <v>Res_RP_RY</v>
      </c>
      <c r="C22" s="4"/>
      <c r="D22" s="7" t="s">
        <v>519</v>
      </c>
      <c r="E22" s="126">
        <v>34887567</v>
      </c>
    </row>
    <row r="23" spans="1:5" x14ac:dyDescent="0.3"/>
    <row r="24" spans="1:5" hidden="1" x14ac:dyDescent="0.3"/>
  </sheetData>
  <mergeCells count="2">
    <mergeCell ref="C3:E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J12"/>
  <sheetViews>
    <sheetView showGridLines="0" topLeftCell="E1" zoomScaleNormal="100" workbookViewId="0">
      <selection activeCell="E1" sqref="E1:G1"/>
    </sheetView>
  </sheetViews>
  <sheetFormatPr defaultColWidth="0" defaultRowHeight="14.4" zeroHeight="1" x14ac:dyDescent="0.3"/>
  <cols>
    <col min="1" max="3" width="0" style="120" hidden="1" customWidth="1"/>
    <col min="4" max="4" width="14.5546875" style="120" hidden="1" customWidth="1"/>
    <col min="5" max="5" width="5.6640625" customWidth="1"/>
    <col min="6" max="6" width="56.109375" customWidth="1"/>
    <col min="7" max="9" width="16" customWidth="1"/>
    <col min="10" max="10" width="3.88671875" customWidth="1"/>
    <col min="11" max="16384" width="9.109375" hidden="1"/>
  </cols>
  <sheetData>
    <row r="1" spans="1:10" x14ac:dyDescent="0.3">
      <c r="A1"/>
      <c r="B1"/>
      <c r="C1"/>
      <c r="D1"/>
      <c r="E1" s="206" t="s">
        <v>1266</v>
      </c>
      <c r="F1" s="206"/>
      <c r="G1" s="206"/>
    </row>
    <row r="2" spans="1:10" x14ac:dyDescent="0.3">
      <c r="A2"/>
      <c r="B2"/>
      <c r="C2"/>
      <c r="D2"/>
    </row>
    <row r="3" spans="1:10" ht="23.4" x14ac:dyDescent="0.3">
      <c r="E3" s="219" t="s">
        <v>1245</v>
      </c>
      <c r="F3" s="220"/>
      <c r="G3" s="220"/>
      <c r="H3" s="220"/>
      <c r="I3" s="221"/>
    </row>
    <row r="4" spans="1:10" ht="48.75" customHeight="1" x14ac:dyDescent="0.3">
      <c r="A4" s="13" t="s">
        <v>31</v>
      </c>
      <c r="E4" s="4"/>
      <c r="F4" s="7"/>
      <c r="G4" s="10" t="s">
        <v>909</v>
      </c>
      <c r="H4" s="10" t="s">
        <v>910</v>
      </c>
      <c r="I4" s="10" t="s">
        <v>911</v>
      </c>
      <c r="J4" s="11"/>
    </row>
    <row r="5" spans="1:10" x14ac:dyDescent="0.3">
      <c r="A5" s="64"/>
      <c r="B5" s="52" t="s">
        <v>599</v>
      </c>
      <c r="C5" s="52" t="s">
        <v>600</v>
      </c>
      <c r="D5" s="52" t="s">
        <v>601</v>
      </c>
      <c r="E5" s="62" t="s">
        <v>0</v>
      </c>
      <c r="F5" s="7" t="s">
        <v>185</v>
      </c>
      <c r="G5" s="4"/>
      <c r="H5" s="4"/>
      <c r="I5" s="4"/>
    </row>
    <row r="6" spans="1:10" x14ac:dyDescent="0.3">
      <c r="A6" s="2" t="s">
        <v>595</v>
      </c>
      <c r="B6" s="120" t="str">
        <f>"NoBu_"&amp;$A6&amp;"_"&amp;B$5</f>
        <v>NoBu_Ub_Off</v>
      </c>
      <c r="C6" s="120" t="str">
        <f t="shared" ref="C6:D6" si="0">"NoBu_"&amp;$A6&amp;"_"&amp;C$5</f>
        <v>NoBu_Ub_Erh</v>
      </c>
      <c r="D6" s="120" t="str">
        <f t="shared" si="0"/>
        <v>NoBu_Ub_Pri</v>
      </c>
      <c r="E6" s="61"/>
      <c r="F6" s="4" t="s">
        <v>587</v>
      </c>
      <c r="G6" s="126">
        <v>52577934</v>
      </c>
      <c r="H6" s="126">
        <v>313147739</v>
      </c>
      <c r="I6" s="126">
        <v>73929733</v>
      </c>
    </row>
    <row r="7" spans="1:10" s="50" customFormat="1" x14ac:dyDescent="0.3">
      <c r="A7" s="51"/>
      <c r="B7" s="120"/>
      <c r="C7" s="120"/>
      <c r="D7" s="120"/>
      <c r="E7" s="61"/>
      <c r="F7" s="46"/>
      <c r="G7" s="46"/>
      <c r="H7" s="46"/>
      <c r="I7" s="46"/>
    </row>
    <row r="8" spans="1:10" x14ac:dyDescent="0.3">
      <c r="A8" s="2"/>
      <c r="E8" s="61" t="s">
        <v>1</v>
      </c>
      <c r="F8" s="61" t="s">
        <v>588</v>
      </c>
      <c r="G8" s="46"/>
      <c r="H8" s="46"/>
      <c r="I8" s="46"/>
    </row>
    <row r="9" spans="1:10" x14ac:dyDescent="0.3">
      <c r="A9" s="2" t="s">
        <v>596</v>
      </c>
      <c r="B9" s="120" t="str">
        <f t="shared" ref="B9:D11" si="1">"NoBu_"&amp;$A9&amp;"_"&amp;B$5</f>
        <v>NoBu_Usf_Off</v>
      </c>
      <c r="C9" s="120" t="str">
        <f t="shared" si="1"/>
        <v>NoBu_Usf_Erh</v>
      </c>
      <c r="D9" s="120" t="str">
        <f t="shared" si="1"/>
        <v>NoBu_Usf_Pri</v>
      </c>
      <c r="E9" s="4"/>
      <c r="F9" s="19" t="s">
        <v>948</v>
      </c>
      <c r="G9" s="126">
        <v>5778578</v>
      </c>
      <c r="H9" s="126">
        <v>325784368</v>
      </c>
      <c r="I9" s="126">
        <v>183730333</v>
      </c>
    </row>
    <row r="10" spans="1:10" x14ac:dyDescent="0.3">
      <c r="A10" s="2" t="s">
        <v>597</v>
      </c>
      <c r="B10" s="120" t="str">
        <f t="shared" si="1"/>
        <v>NoBu_Usd_Off</v>
      </c>
      <c r="C10" s="120" t="str">
        <f t="shared" si="1"/>
        <v>NoBu_Usd_Erh</v>
      </c>
      <c r="D10" s="120" t="str">
        <f t="shared" si="1"/>
        <v>NoBu_Usd_Pri</v>
      </c>
      <c r="E10" s="4"/>
      <c r="F10" s="19" t="s">
        <v>949</v>
      </c>
      <c r="G10" s="126">
        <v>2027484</v>
      </c>
      <c r="H10" s="126">
        <v>364987171</v>
      </c>
      <c r="I10" s="126">
        <v>250438898</v>
      </c>
    </row>
    <row r="11" spans="1:10" x14ac:dyDescent="0.3">
      <c r="A11" s="2" t="s">
        <v>598</v>
      </c>
      <c r="B11" s="120" t="str">
        <f t="shared" si="1"/>
        <v>NoBu_UTot_Off</v>
      </c>
      <c r="C11" s="120" t="str">
        <f t="shared" si="1"/>
        <v>NoBu_UTot_Erh</v>
      </c>
      <c r="D11" s="120" t="str">
        <f t="shared" si="1"/>
        <v>NoBu_UTot_Pri</v>
      </c>
      <c r="E11" s="4"/>
      <c r="F11" s="7" t="s">
        <v>214</v>
      </c>
      <c r="G11" s="126">
        <v>60383997</v>
      </c>
      <c r="H11" s="126">
        <v>1003919275</v>
      </c>
      <c r="I11" s="126">
        <v>508098959</v>
      </c>
    </row>
    <row r="12" spans="1:10" x14ac:dyDescent="0.3"/>
  </sheetData>
  <mergeCells count="2">
    <mergeCell ref="E3:I3"/>
    <mergeCell ref="E1:G1"/>
  </mergeCells>
  <hyperlinks>
    <hyperlink ref="E1:F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50"/>
  <sheetViews>
    <sheetView showGridLines="0" topLeftCell="C1" zoomScaleNormal="100" workbookViewId="0">
      <selection activeCell="C1" sqref="C1:E1"/>
    </sheetView>
  </sheetViews>
  <sheetFormatPr defaultColWidth="0" defaultRowHeight="14.4" zeroHeight="1" x14ac:dyDescent="0.3"/>
  <cols>
    <col min="1" max="1" width="0" style="120" hidden="1" customWidth="1"/>
    <col min="2" max="2" width="12.109375" style="120" hidden="1" customWidth="1"/>
    <col min="3" max="4" width="4.5546875" customWidth="1"/>
    <col min="5" max="5" width="79.109375" customWidth="1"/>
    <col min="6" max="6" width="16.5546875" customWidth="1"/>
    <col min="7" max="7" width="9.109375" customWidth="1"/>
    <col min="8" max="16384" width="9.109375" hidden="1"/>
  </cols>
  <sheetData>
    <row r="1" spans="1:6" s="120" customFormat="1" x14ac:dyDescent="0.3">
      <c r="C1" s="206" t="s">
        <v>1266</v>
      </c>
      <c r="D1" s="206"/>
      <c r="E1" s="206"/>
    </row>
    <row r="2" spans="1:6" s="120" customFormat="1" x14ac:dyDescent="0.3"/>
    <row r="3" spans="1:6" ht="23.4" x14ac:dyDescent="0.3">
      <c r="C3" s="219" t="s">
        <v>1246</v>
      </c>
      <c r="D3" s="220"/>
      <c r="E3" s="220"/>
      <c r="F3" s="221"/>
    </row>
    <row r="4" spans="1:6" ht="30" customHeight="1" x14ac:dyDescent="0.3">
      <c r="B4" s="2" t="s">
        <v>804</v>
      </c>
      <c r="C4" s="4"/>
      <c r="D4" s="4"/>
      <c r="E4" s="17"/>
      <c r="F4" s="63" t="s">
        <v>840</v>
      </c>
    </row>
    <row r="5" spans="1:6" x14ac:dyDescent="0.3">
      <c r="A5" s="52" t="s">
        <v>479</v>
      </c>
      <c r="B5" s="120" t="str">
        <f>"Sind_"&amp;$B$4&amp;"_"&amp;$A5</f>
        <v>Sind_Ssi_Ind</v>
      </c>
      <c r="C5" s="7" t="s">
        <v>0</v>
      </c>
      <c r="D5" s="4"/>
      <c r="E5" s="56" t="s">
        <v>781</v>
      </c>
      <c r="F5" s="126">
        <v>2378378</v>
      </c>
    </row>
    <row r="6" spans="1:6" s="50" customFormat="1" x14ac:dyDescent="0.3">
      <c r="A6" s="73"/>
      <c r="B6" s="120"/>
      <c r="C6" s="56"/>
      <c r="D6" s="46"/>
      <c r="E6" s="46"/>
      <c r="F6" s="46"/>
    </row>
    <row r="7" spans="1:6" x14ac:dyDescent="0.3">
      <c r="A7" s="52" t="s">
        <v>805</v>
      </c>
      <c r="B7" s="120" t="str">
        <f t="shared" ref="B7:B48" si="0">"Sind_"&amp;$B$4&amp;"_"&amp;$A7</f>
        <v>Sind_Ssi_KaPe</v>
      </c>
      <c r="C7" s="7" t="s">
        <v>1</v>
      </c>
      <c r="D7" s="4"/>
      <c r="E7" s="56" t="s">
        <v>782</v>
      </c>
      <c r="F7" s="126">
        <v>11584999</v>
      </c>
    </row>
    <row r="8" spans="1:6" x14ac:dyDescent="0.3">
      <c r="A8" s="52" t="s">
        <v>807</v>
      </c>
      <c r="B8" s="120" t="str">
        <f t="shared" si="0"/>
        <v>Sind_Ssi_KaPeP</v>
      </c>
      <c r="C8" s="4"/>
      <c r="D8" s="4" t="s">
        <v>668</v>
      </c>
      <c r="E8" s="4" t="s">
        <v>783</v>
      </c>
      <c r="F8" s="126">
        <v>7209441</v>
      </c>
    </row>
    <row r="9" spans="1:6" x14ac:dyDescent="0.3">
      <c r="A9" s="52" t="s">
        <v>806</v>
      </c>
      <c r="B9" s="120" t="str">
        <f t="shared" si="0"/>
        <v>Sind_Ssi_KaPeK</v>
      </c>
      <c r="C9" s="4"/>
      <c r="D9" s="4" t="s">
        <v>669</v>
      </c>
      <c r="E9" s="4" t="s">
        <v>793</v>
      </c>
      <c r="F9" s="126">
        <v>4375556</v>
      </c>
    </row>
    <row r="10" spans="1:6" s="50" customFormat="1" x14ac:dyDescent="0.3">
      <c r="A10" s="73"/>
      <c r="B10" s="120"/>
      <c r="C10" s="46"/>
      <c r="D10" s="46"/>
      <c r="E10" s="46"/>
      <c r="F10" s="46"/>
    </row>
    <row r="11" spans="1:6" x14ac:dyDescent="0.3">
      <c r="A11" s="52" t="s">
        <v>808</v>
      </c>
      <c r="B11" s="120" t="str">
        <f t="shared" si="0"/>
        <v>Sind_Ssi_Bop</v>
      </c>
      <c r="C11" s="7" t="s">
        <v>2</v>
      </c>
      <c r="D11" s="4"/>
      <c r="E11" s="56" t="s">
        <v>784</v>
      </c>
      <c r="F11" s="126">
        <v>11463453</v>
      </c>
    </row>
    <row r="12" spans="1:6" x14ac:dyDescent="0.3">
      <c r="A12" s="52" t="s">
        <v>809</v>
      </c>
      <c r="B12" s="120" t="str">
        <f t="shared" si="0"/>
        <v>Sind_Ssi_BopP</v>
      </c>
      <c r="C12" s="4"/>
      <c r="D12" s="4" t="s">
        <v>785</v>
      </c>
      <c r="E12" s="4" t="s">
        <v>783</v>
      </c>
      <c r="F12" s="126">
        <v>2957328</v>
      </c>
    </row>
    <row r="13" spans="1:6" x14ac:dyDescent="0.3">
      <c r="A13" s="52" t="s">
        <v>810</v>
      </c>
      <c r="B13" s="120" t="str">
        <f t="shared" si="0"/>
        <v>Sind_Ssi_BopK</v>
      </c>
      <c r="C13" s="4"/>
      <c r="D13" s="4" t="s">
        <v>786</v>
      </c>
      <c r="E13" s="4" t="s">
        <v>793</v>
      </c>
      <c r="F13" s="126">
        <v>8506128</v>
      </c>
    </row>
    <row r="14" spans="1:6" s="50" customFormat="1" x14ac:dyDescent="0.3">
      <c r="A14" s="73"/>
      <c r="B14" s="120"/>
      <c r="C14" s="46"/>
      <c r="D14" s="46"/>
      <c r="E14" s="46"/>
      <c r="F14" s="46"/>
    </row>
    <row r="15" spans="1:6" x14ac:dyDescent="0.3">
      <c r="A15" s="52" t="s">
        <v>473</v>
      </c>
      <c r="B15" s="120" t="str">
        <f t="shared" si="0"/>
        <v>Sind_Ssi_Sp</v>
      </c>
      <c r="C15" s="7" t="s">
        <v>3</v>
      </c>
      <c r="D15" s="4"/>
      <c r="E15" s="56" t="s">
        <v>789</v>
      </c>
      <c r="F15" s="126">
        <v>862907</v>
      </c>
    </row>
    <row r="16" spans="1:6" x14ac:dyDescent="0.3">
      <c r="A16" s="52" t="s">
        <v>811</v>
      </c>
      <c r="B16" s="120" t="str">
        <f t="shared" si="0"/>
        <v>Sind_Ssi_SpP</v>
      </c>
      <c r="C16" s="4"/>
      <c r="D16" s="4" t="s">
        <v>787</v>
      </c>
      <c r="E16" s="4" t="s">
        <v>783</v>
      </c>
      <c r="F16" s="126">
        <v>516944</v>
      </c>
    </row>
    <row r="17" spans="1:6" x14ac:dyDescent="0.3">
      <c r="A17" s="52" t="s">
        <v>812</v>
      </c>
      <c r="B17" s="120" t="str">
        <f t="shared" si="0"/>
        <v>Sind_Ssi_SpK</v>
      </c>
      <c r="C17" s="4"/>
      <c r="D17" s="4" t="s">
        <v>788</v>
      </c>
      <c r="E17" s="4" t="s">
        <v>793</v>
      </c>
      <c r="F17" s="126">
        <v>345962</v>
      </c>
    </row>
    <row r="18" spans="1:6" s="50" customFormat="1" x14ac:dyDescent="0.3">
      <c r="A18" s="73"/>
      <c r="B18" s="120"/>
      <c r="C18" s="46"/>
      <c r="D18" s="46"/>
      <c r="E18" s="46"/>
      <c r="F18" s="46"/>
    </row>
    <row r="19" spans="1:6" x14ac:dyDescent="0.3">
      <c r="A19" s="52" t="s">
        <v>813</v>
      </c>
      <c r="B19" s="120" t="str">
        <f t="shared" si="0"/>
        <v>Sind_Ssi_Inv</v>
      </c>
      <c r="C19" s="7" t="s">
        <v>4</v>
      </c>
      <c r="D19" s="4"/>
      <c r="E19" s="56" t="s">
        <v>790</v>
      </c>
      <c r="F19" s="126">
        <v>47505</v>
      </c>
    </row>
    <row r="20" spans="1:6" s="50" customFormat="1" x14ac:dyDescent="0.3">
      <c r="A20" s="73"/>
      <c r="B20" s="120"/>
      <c r="C20" s="56"/>
      <c r="D20" s="46"/>
      <c r="E20" s="46"/>
      <c r="F20" s="46"/>
    </row>
    <row r="21" spans="1:6" x14ac:dyDescent="0.3">
      <c r="A21" s="52" t="s">
        <v>814</v>
      </c>
      <c r="B21" s="120" t="str">
        <f t="shared" si="0"/>
        <v>Sind_Ssi_Etab</v>
      </c>
      <c r="C21" s="7" t="s">
        <v>5</v>
      </c>
      <c r="D21" s="4"/>
      <c r="E21" s="56" t="s">
        <v>791</v>
      </c>
      <c r="F21" s="126">
        <v>610551</v>
      </c>
    </row>
    <row r="22" spans="1:6" s="50" customFormat="1" x14ac:dyDescent="0.3">
      <c r="A22" s="73"/>
      <c r="B22" s="120"/>
      <c r="C22" s="56"/>
      <c r="D22" s="46"/>
      <c r="E22" s="46"/>
      <c r="F22" s="46"/>
    </row>
    <row r="23" spans="1:6" x14ac:dyDescent="0.3">
      <c r="A23" s="52" t="s">
        <v>815</v>
      </c>
      <c r="B23" s="120" t="str">
        <f t="shared" si="0"/>
        <v>Sind_Ssi_Bol</v>
      </c>
      <c r="C23" s="7" t="s">
        <v>6</v>
      </c>
      <c r="D23" s="4"/>
      <c r="E23" s="56" t="s">
        <v>792</v>
      </c>
      <c r="F23" s="126">
        <v>207572</v>
      </c>
    </row>
    <row r="24" spans="1:6" x14ac:dyDescent="0.3">
      <c r="A24" s="52" t="s">
        <v>816</v>
      </c>
      <c r="B24" s="120" t="str">
        <f t="shared" si="0"/>
        <v>Sind_Ssi_BolP</v>
      </c>
      <c r="C24" s="4"/>
      <c r="D24" s="4" t="s">
        <v>619</v>
      </c>
      <c r="E24" s="4" t="s">
        <v>783</v>
      </c>
      <c r="F24" s="126">
        <v>0</v>
      </c>
    </row>
    <row r="25" spans="1:6" x14ac:dyDescent="0.3">
      <c r="A25" s="52" t="s">
        <v>817</v>
      </c>
      <c r="B25" s="120" t="str">
        <f t="shared" si="0"/>
        <v>Sind_Ssi_BolK</v>
      </c>
      <c r="C25" s="4"/>
      <c r="D25" s="4" t="s">
        <v>620</v>
      </c>
      <c r="E25" s="4" t="s">
        <v>793</v>
      </c>
      <c r="F25" s="126">
        <v>207572</v>
      </c>
    </row>
    <row r="26" spans="1:6" s="50" customFormat="1" x14ac:dyDescent="0.3">
      <c r="A26" s="73"/>
      <c r="B26" s="120"/>
      <c r="C26" s="46"/>
      <c r="D26" s="46"/>
      <c r="E26" s="46"/>
      <c r="F26" s="46"/>
    </row>
    <row r="27" spans="1:6" x14ac:dyDescent="0.3">
      <c r="A27" s="52" t="s">
        <v>818</v>
      </c>
      <c r="B27" s="120" t="str">
        <f t="shared" si="0"/>
        <v>Sind_Ssi_Rp</v>
      </c>
      <c r="C27" s="7" t="s">
        <v>7</v>
      </c>
      <c r="D27" s="4"/>
      <c r="E27" s="56" t="s">
        <v>794</v>
      </c>
      <c r="F27" s="126">
        <v>100511619</v>
      </c>
    </row>
    <row r="28" spans="1:6" x14ac:dyDescent="0.3">
      <c r="A28" s="52" t="s">
        <v>819</v>
      </c>
      <c r="B28" s="120" t="str">
        <f t="shared" si="0"/>
        <v>Sind_Ssi_RpP</v>
      </c>
      <c r="C28" s="4"/>
      <c r="D28" s="4" t="s">
        <v>629</v>
      </c>
      <c r="E28" s="4" t="s">
        <v>783</v>
      </c>
      <c r="F28" s="126">
        <v>72213432</v>
      </c>
    </row>
    <row r="29" spans="1:6" x14ac:dyDescent="0.3">
      <c r="A29" s="52" t="s">
        <v>820</v>
      </c>
      <c r="B29" s="120" t="str">
        <f t="shared" si="0"/>
        <v>Sind_Ssi_RpK</v>
      </c>
      <c r="C29" s="4"/>
      <c r="D29" s="4" t="s">
        <v>630</v>
      </c>
      <c r="E29" s="4" t="s">
        <v>793</v>
      </c>
      <c r="F29" s="126">
        <v>28298186</v>
      </c>
    </row>
    <row r="30" spans="1:6" s="50" customFormat="1" x14ac:dyDescent="0.3">
      <c r="A30" s="73"/>
      <c r="B30" s="120"/>
      <c r="C30" s="46"/>
      <c r="D30" s="46"/>
      <c r="E30" s="46"/>
      <c r="F30" s="46"/>
    </row>
    <row r="31" spans="1:6" s="50" customFormat="1" x14ac:dyDescent="0.3">
      <c r="A31" s="52" t="s">
        <v>917</v>
      </c>
      <c r="B31" s="120" t="str">
        <f t="shared" si="0"/>
        <v>Sind_Ssi_Ap</v>
      </c>
      <c r="C31" s="56" t="s">
        <v>8</v>
      </c>
      <c r="D31" s="46"/>
      <c r="E31" s="56" t="s">
        <v>999</v>
      </c>
      <c r="F31" s="126">
        <v>48868701</v>
      </c>
    </row>
    <row r="32" spans="1:6" s="50" customFormat="1" x14ac:dyDescent="0.3">
      <c r="A32" s="52" t="s">
        <v>918</v>
      </c>
      <c r="B32" s="120" t="str">
        <f t="shared" si="0"/>
        <v>Sind_Ssi_ApP</v>
      </c>
      <c r="C32" s="46"/>
      <c r="D32" s="46" t="s">
        <v>492</v>
      </c>
      <c r="E32" s="46" t="s">
        <v>783</v>
      </c>
      <c r="F32" s="126">
        <v>37647255</v>
      </c>
    </row>
    <row r="33" spans="1:6" s="50" customFormat="1" x14ac:dyDescent="0.3">
      <c r="A33" s="52" t="s">
        <v>919</v>
      </c>
      <c r="B33" s="120" t="str">
        <f t="shared" si="0"/>
        <v>Sind_Ssi_ApK</v>
      </c>
      <c r="C33" s="46"/>
      <c r="D33" s="46" t="s">
        <v>493</v>
      </c>
      <c r="E33" s="46" t="s">
        <v>793</v>
      </c>
      <c r="F33" s="126">
        <v>11221445</v>
      </c>
    </row>
    <row r="34" spans="1:6" s="50" customFormat="1" x14ac:dyDescent="0.3">
      <c r="A34" s="73"/>
      <c r="B34" s="120"/>
      <c r="C34" s="46"/>
      <c r="D34" s="46"/>
      <c r="E34" s="46"/>
      <c r="F34" s="46"/>
    </row>
    <row r="35" spans="1:6" x14ac:dyDescent="0.3">
      <c r="A35" s="52" t="s">
        <v>821</v>
      </c>
      <c r="B35" s="120" t="str">
        <f t="shared" si="0"/>
        <v>Sind_Ssi_Udd</v>
      </c>
      <c r="C35" s="7" t="s">
        <v>9</v>
      </c>
      <c r="D35" s="4"/>
      <c r="E35" s="56" t="s">
        <v>795</v>
      </c>
      <c r="F35" s="126">
        <v>12055</v>
      </c>
    </row>
    <row r="36" spans="1:6" s="50" customFormat="1" x14ac:dyDescent="0.3">
      <c r="A36" s="73"/>
      <c r="B36" s="120"/>
      <c r="C36" s="56"/>
      <c r="D36" s="46"/>
      <c r="E36" s="46"/>
      <c r="F36" s="46"/>
    </row>
    <row r="37" spans="1:6" x14ac:dyDescent="0.3">
      <c r="A37" s="52" t="s">
        <v>822</v>
      </c>
      <c r="B37" s="120" t="str">
        <f t="shared" si="0"/>
        <v>Sind_Ssi_Gev</v>
      </c>
      <c r="C37" s="7" t="s">
        <v>10</v>
      </c>
      <c r="D37" s="4"/>
      <c r="E37" s="56" t="s">
        <v>796</v>
      </c>
      <c r="F37" s="126">
        <v>1259822</v>
      </c>
    </row>
    <row r="38" spans="1:6" s="50" customFormat="1" x14ac:dyDescent="0.3">
      <c r="A38" s="73"/>
      <c r="B38" s="120"/>
      <c r="C38" s="56"/>
      <c r="D38" s="46"/>
      <c r="E38" s="46"/>
      <c r="F38" s="46"/>
    </row>
    <row r="39" spans="1:6" x14ac:dyDescent="0.3">
      <c r="A39" s="52" t="s">
        <v>823</v>
      </c>
      <c r="B39" s="120" t="str">
        <f t="shared" si="0"/>
        <v>Sind_Ssi_Konj</v>
      </c>
      <c r="C39" s="7" t="s">
        <v>11</v>
      </c>
      <c r="D39" s="4"/>
      <c r="E39" s="56" t="s">
        <v>797</v>
      </c>
      <c r="F39" s="126">
        <v>46948</v>
      </c>
    </row>
    <row r="40" spans="1:6" s="50" customFormat="1" x14ac:dyDescent="0.3">
      <c r="A40" s="73"/>
      <c r="B40" s="120"/>
      <c r="C40" s="56"/>
      <c r="D40" s="46"/>
      <c r="E40" s="46"/>
      <c r="F40" s="46"/>
    </row>
    <row r="41" spans="1:6" x14ac:dyDescent="0.3">
      <c r="A41" s="52" t="s">
        <v>824</v>
      </c>
      <c r="B41" s="120" t="str">
        <f t="shared" si="0"/>
        <v>Sind_Ssi_SiTot</v>
      </c>
      <c r="C41" s="4"/>
      <c r="D41" s="4"/>
      <c r="E41" s="56" t="s">
        <v>798</v>
      </c>
      <c r="F41" s="126">
        <v>177932192</v>
      </c>
    </row>
    <row r="42" spans="1:6" x14ac:dyDescent="0.3">
      <c r="A42" s="75"/>
      <c r="C42" s="4"/>
      <c r="D42" s="4"/>
      <c r="E42" s="4"/>
      <c r="F42" s="6"/>
    </row>
    <row r="43" spans="1:6" x14ac:dyDescent="0.3">
      <c r="A43" s="75"/>
      <c r="C43" s="4"/>
      <c r="D43" s="4"/>
      <c r="E43" s="56" t="s">
        <v>799</v>
      </c>
      <c r="F43" s="6"/>
    </row>
    <row r="44" spans="1:6" x14ac:dyDescent="0.3">
      <c r="A44" s="52" t="s">
        <v>825</v>
      </c>
      <c r="B44" s="120" t="str">
        <f t="shared" si="0"/>
        <v>Sind_Ssi_DsiK</v>
      </c>
      <c r="C44" s="4"/>
      <c r="D44" s="4"/>
      <c r="E44" s="4" t="s">
        <v>800</v>
      </c>
      <c r="F44" s="126">
        <v>16267783</v>
      </c>
    </row>
    <row r="45" spans="1:6" x14ac:dyDescent="0.3">
      <c r="A45" s="52" t="s">
        <v>826</v>
      </c>
      <c r="B45" s="120" t="str">
        <f t="shared" si="0"/>
        <v>Sind_Ssi_DsiR</v>
      </c>
      <c r="C45" s="4"/>
      <c r="D45" s="4"/>
      <c r="E45" s="4" t="s">
        <v>801</v>
      </c>
      <c r="F45" s="126">
        <v>164228500</v>
      </c>
    </row>
    <row r="46" spans="1:6" x14ac:dyDescent="0.3">
      <c r="A46" s="52" t="s">
        <v>827</v>
      </c>
      <c r="B46" s="120" t="str">
        <f t="shared" si="0"/>
        <v>Sind_Ssi_DsiS</v>
      </c>
      <c r="C46" s="4"/>
      <c r="D46" s="4"/>
      <c r="E46" s="4" t="s">
        <v>802</v>
      </c>
      <c r="F46" s="126">
        <v>794656</v>
      </c>
    </row>
    <row r="47" spans="1:6" s="50" customFormat="1" x14ac:dyDescent="0.3">
      <c r="A47" s="52" t="s">
        <v>920</v>
      </c>
      <c r="B47" s="120" t="str">
        <f t="shared" si="0"/>
        <v>Sind_Ssi_DsiA</v>
      </c>
      <c r="C47" s="46"/>
      <c r="D47" s="46"/>
      <c r="E47" s="46" t="s">
        <v>1000</v>
      </c>
      <c r="F47" s="126">
        <v>40769409</v>
      </c>
    </row>
    <row r="48" spans="1:6" x14ac:dyDescent="0.3">
      <c r="A48" s="52" t="s">
        <v>828</v>
      </c>
      <c r="B48" s="120" t="str">
        <f t="shared" si="0"/>
        <v>Sind_Ssi_DsiB</v>
      </c>
      <c r="C48" s="4"/>
      <c r="D48" s="4"/>
      <c r="E48" s="4" t="s">
        <v>803</v>
      </c>
      <c r="F48" s="126">
        <v>958590</v>
      </c>
    </row>
    <row r="49" x14ac:dyDescent="0.3"/>
    <row r="50" hidden="1" x14ac:dyDescent="0.3"/>
  </sheetData>
  <mergeCells count="2">
    <mergeCell ref="C3:F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&amp;C&amp;G</oddHead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J17"/>
  <sheetViews>
    <sheetView showGridLines="0" topLeftCell="E1" zoomScaleNormal="100" workbookViewId="0">
      <selection activeCell="E1" sqref="E1:G1"/>
    </sheetView>
  </sheetViews>
  <sheetFormatPr defaultColWidth="0" defaultRowHeight="14.4" zeroHeight="1" x14ac:dyDescent="0.3"/>
  <cols>
    <col min="1" max="1" width="0" style="120" hidden="1" customWidth="1"/>
    <col min="2" max="2" width="12.5546875" style="120" hidden="1" customWidth="1"/>
    <col min="3" max="3" width="12.6640625" style="120" hidden="1" customWidth="1"/>
    <col min="4" max="4" width="14.44140625" style="120" hidden="1" customWidth="1"/>
    <col min="5" max="5" width="9.109375" customWidth="1"/>
    <col min="6" max="6" width="69.88671875" customWidth="1"/>
    <col min="7" max="7" width="11" customWidth="1"/>
    <col min="8" max="8" width="10.6640625" customWidth="1"/>
    <col min="9" max="9" width="9.88671875" style="23" customWidth="1"/>
    <col min="10" max="10" width="7.88671875" customWidth="1"/>
    <col min="11" max="16384" width="9.109375" hidden="1"/>
  </cols>
  <sheetData>
    <row r="1" spans="1:9" x14ac:dyDescent="0.3">
      <c r="E1" s="206" t="s">
        <v>1266</v>
      </c>
      <c r="F1" s="206"/>
      <c r="G1" s="206"/>
      <c r="I1"/>
    </row>
    <row r="2" spans="1:9" x14ac:dyDescent="0.3">
      <c r="I2"/>
    </row>
    <row r="3" spans="1:9" ht="23.4" x14ac:dyDescent="0.3">
      <c r="E3" s="205" t="s">
        <v>1247</v>
      </c>
      <c r="F3" s="207"/>
      <c r="G3" s="207"/>
      <c r="H3" s="25"/>
      <c r="I3" s="25"/>
    </row>
    <row r="4" spans="1:9" ht="14.25" customHeight="1" x14ac:dyDescent="0.3">
      <c r="E4" s="224" t="s">
        <v>1001</v>
      </c>
      <c r="F4" s="225"/>
      <c r="G4" s="225"/>
      <c r="H4" s="225"/>
      <c r="I4" s="226"/>
    </row>
    <row r="5" spans="1:9" ht="27.75" customHeight="1" x14ac:dyDescent="0.3">
      <c r="A5" s="13" t="s">
        <v>31</v>
      </c>
      <c r="B5" s="52" t="s">
        <v>479</v>
      </c>
      <c r="C5" s="52" t="s">
        <v>491</v>
      </c>
      <c r="D5" s="52" t="s">
        <v>907</v>
      </c>
      <c r="E5" s="24"/>
      <c r="F5" s="27"/>
      <c r="G5" s="60" t="s">
        <v>928</v>
      </c>
      <c r="H5" s="60" t="s">
        <v>929</v>
      </c>
      <c r="I5" s="26" t="s">
        <v>908</v>
      </c>
    </row>
    <row r="6" spans="1:9" x14ac:dyDescent="0.3">
      <c r="A6" s="2" t="s">
        <v>487</v>
      </c>
      <c r="B6" s="120" t="str">
        <f>"Ssb_"&amp;$A6&amp;"_"&amp;B$5</f>
        <v>Ssb_KrP_Ind</v>
      </c>
      <c r="C6" s="120" t="str">
        <f t="shared" ref="C6:C9" si="0">"Ssb_"&amp;$A6&amp;"_"&amp;C$5</f>
        <v>Ssb_KrP_Udl</v>
      </c>
      <c r="E6" s="24"/>
      <c r="F6" s="27" t="s">
        <v>481</v>
      </c>
      <c r="G6" s="126">
        <v>824</v>
      </c>
      <c r="H6" s="126">
        <v>84</v>
      </c>
      <c r="I6" s="24"/>
    </row>
    <row r="7" spans="1:9" x14ac:dyDescent="0.3">
      <c r="A7" s="2" t="s">
        <v>488</v>
      </c>
      <c r="B7" s="120" t="str">
        <f t="shared" ref="B7:B9" si="1">"Ssb_"&amp;$A7&amp;"_"&amp;B$5</f>
        <v>Ssb_Ny_Ind</v>
      </c>
      <c r="C7" s="120" t="str">
        <f t="shared" si="0"/>
        <v>Ssb_Ny_Udl</v>
      </c>
      <c r="E7" s="24" t="s">
        <v>0</v>
      </c>
      <c r="F7" s="24" t="s">
        <v>482</v>
      </c>
      <c r="G7" s="126">
        <v>14</v>
      </c>
      <c r="H7" s="126">
        <v>0</v>
      </c>
      <c r="I7" s="24"/>
    </row>
    <row r="8" spans="1:9" x14ac:dyDescent="0.3">
      <c r="A8" s="2" t="s">
        <v>489</v>
      </c>
      <c r="B8" s="120" t="str">
        <f t="shared" si="1"/>
        <v>Ssb_Ned_Ind</v>
      </c>
      <c r="C8" s="120" t="str">
        <f t="shared" si="0"/>
        <v>Ssb_Ned_Udl</v>
      </c>
      <c r="E8" s="24" t="s">
        <v>1</v>
      </c>
      <c r="F8" s="24" t="s">
        <v>483</v>
      </c>
      <c r="G8" s="126">
        <v>33</v>
      </c>
      <c r="H8" s="126">
        <v>3</v>
      </c>
      <c r="I8" s="24"/>
    </row>
    <row r="9" spans="1:9" x14ac:dyDescent="0.3">
      <c r="A9" s="2" t="s">
        <v>490</v>
      </c>
      <c r="B9" s="120" t="str">
        <f t="shared" si="1"/>
        <v>Ssb_KrU_Ind</v>
      </c>
      <c r="C9" s="120" t="str">
        <f t="shared" si="0"/>
        <v>Ssb_KrU_Udl</v>
      </c>
      <c r="E9" s="24"/>
      <c r="F9" s="27" t="s">
        <v>484</v>
      </c>
      <c r="G9" s="126">
        <v>805</v>
      </c>
      <c r="H9" s="126">
        <v>81</v>
      </c>
      <c r="I9" s="24"/>
    </row>
    <row r="10" spans="1:9" x14ac:dyDescent="0.3">
      <c r="A10" s="2"/>
      <c r="E10" s="24"/>
      <c r="F10" s="24"/>
      <c r="G10" s="24"/>
      <c r="H10" s="24"/>
      <c r="I10" s="24"/>
    </row>
    <row r="11" spans="1:9" x14ac:dyDescent="0.3">
      <c r="A11" s="2"/>
      <c r="E11" s="24"/>
      <c r="F11" s="27" t="s">
        <v>485</v>
      </c>
      <c r="G11" s="24"/>
      <c r="H11" s="24"/>
      <c r="I11" s="24"/>
    </row>
    <row r="12" spans="1:9" x14ac:dyDescent="0.3">
      <c r="A12" s="2" t="s">
        <v>933</v>
      </c>
      <c r="D12" s="120" t="str">
        <f t="shared" ref="D12:D14" si="2">"Ssb_"&amp;$A12&amp;"_"&amp;D$5</f>
        <v>Ssb_BeK_Ant</v>
      </c>
      <c r="E12" s="24" t="s">
        <v>0</v>
      </c>
      <c r="F12" s="24" t="s">
        <v>486</v>
      </c>
      <c r="G12" s="24"/>
      <c r="H12" s="24"/>
      <c r="I12" s="126">
        <v>31178</v>
      </c>
    </row>
    <row r="13" spans="1:9" x14ac:dyDescent="0.3">
      <c r="A13" s="2" t="s">
        <v>934</v>
      </c>
      <c r="D13" s="120" t="str">
        <f t="shared" si="2"/>
        <v>Ssb_BeX_Ant</v>
      </c>
      <c r="E13" s="24" t="s">
        <v>1</v>
      </c>
      <c r="F13" s="24" t="s">
        <v>432</v>
      </c>
      <c r="G13" s="24"/>
      <c r="H13" s="24"/>
      <c r="I13" s="126">
        <v>207</v>
      </c>
    </row>
    <row r="14" spans="1:9" x14ac:dyDescent="0.3">
      <c r="A14" s="2" t="s">
        <v>935</v>
      </c>
      <c r="D14" s="120" t="str">
        <f t="shared" si="2"/>
        <v>Ssb_BeTot_Ant</v>
      </c>
      <c r="E14" s="24"/>
      <c r="F14" s="27" t="s">
        <v>214</v>
      </c>
      <c r="G14" s="24"/>
      <c r="H14" s="24"/>
      <c r="I14" s="126">
        <v>31385</v>
      </c>
    </row>
    <row r="15" spans="1:9" x14ac:dyDescent="0.3"/>
    <row r="16" spans="1:9" hidden="1" x14ac:dyDescent="0.3"/>
    <row r="17" hidden="1" x14ac:dyDescent="0.3"/>
  </sheetData>
  <mergeCells count="3">
    <mergeCell ref="E3:G3"/>
    <mergeCell ref="E4:I4"/>
    <mergeCell ref="E1:G1"/>
  </mergeCells>
  <hyperlinks>
    <hyperlink ref="E1:F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24"/>
  <sheetViews>
    <sheetView showGridLines="0" topLeftCell="C1" zoomScaleNormal="100" workbookViewId="0">
      <selection activeCell="C1" sqref="C1:E1"/>
    </sheetView>
  </sheetViews>
  <sheetFormatPr defaultColWidth="0" defaultRowHeight="14.4" zeroHeight="1" x14ac:dyDescent="0.3"/>
  <cols>
    <col min="1" max="1" width="12.88671875" style="120" hidden="1" customWidth="1"/>
    <col min="2" max="2" width="13.6640625" style="120" hidden="1" customWidth="1"/>
    <col min="3" max="3" width="4" style="120" bestFit="1" customWidth="1"/>
    <col min="4" max="4" width="74.88671875" style="120" customWidth="1"/>
    <col min="5" max="5" width="14.6640625" style="120" customWidth="1"/>
    <col min="6" max="6" width="9.109375" style="120" customWidth="1"/>
    <col min="7" max="16384" width="9.109375" style="120" hidden="1"/>
  </cols>
  <sheetData>
    <row r="1" spans="1:5" x14ac:dyDescent="0.3">
      <c r="C1" s="206" t="s">
        <v>1266</v>
      </c>
      <c r="D1" s="206"/>
      <c r="E1" s="206"/>
    </row>
    <row r="2" spans="1:5" x14ac:dyDescent="0.3"/>
    <row r="3" spans="1:5" ht="23.4" x14ac:dyDescent="0.3">
      <c r="C3" s="205" t="s">
        <v>1181</v>
      </c>
      <c r="D3" s="205"/>
      <c r="E3" s="205"/>
    </row>
    <row r="4" spans="1:5" ht="33.75" customHeight="1" x14ac:dyDescent="0.3">
      <c r="A4" s="48" t="s">
        <v>31</v>
      </c>
      <c r="B4" s="74" t="s">
        <v>37</v>
      </c>
      <c r="C4" s="1"/>
      <c r="D4" s="5"/>
      <c r="E4" s="84" t="s">
        <v>1004</v>
      </c>
    </row>
    <row r="5" spans="1:5" x14ac:dyDescent="0.3">
      <c r="A5" s="51" t="s">
        <v>32</v>
      </c>
      <c r="B5" s="120" t="str">
        <f t="shared" ref="B5:B22" si="0">"Res_"&amp;A5&amp;"_"&amp;$B$4</f>
        <v>Res_Rind_RY</v>
      </c>
      <c r="C5" s="73" t="s">
        <v>0</v>
      </c>
      <c r="D5" s="73" t="s">
        <v>14</v>
      </c>
      <c r="E5" s="126">
        <v>752678</v>
      </c>
    </row>
    <row r="6" spans="1:5" x14ac:dyDescent="0.3">
      <c r="A6" s="51" t="s">
        <v>33</v>
      </c>
      <c r="B6" s="120" t="str">
        <f t="shared" si="0"/>
        <v>Res_Rudg_RY</v>
      </c>
      <c r="C6" s="73" t="s">
        <v>1</v>
      </c>
      <c r="D6" s="73" t="s">
        <v>15</v>
      </c>
      <c r="E6" s="126">
        <v>129270</v>
      </c>
    </row>
    <row r="7" spans="1:5" x14ac:dyDescent="0.3">
      <c r="A7" s="51" t="s">
        <v>844</v>
      </c>
      <c r="B7" s="120" t="str">
        <f t="shared" si="0"/>
        <v>Res_TotR_RY</v>
      </c>
      <c r="C7" s="73"/>
      <c r="D7" s="83" t="s">
        <v>16</v>
      </c>
      <c r="E7" s="126">
        <v>623408</v>
      </c>
    </row>
    <row r="8" spans="1:5" x14ac:dyDescent="0.3">
      <c r="A8" s="51" t="s">
        <v>34</v>
      </c>
      <c r="B8" s="120" t="str">
        <f t="shared" si="0"/>
        <v>Res_UdAk_RY</v>
      </c>
      <c r="C8" s="73" t="s">
        <v>2</v>
      </c>
      <c r="D8" s="73" t="s">
        <v>17</v>
      </c>
      <c r="E8" s="126">
        <v>843</v>
      </c>
    </row>
    <row r="9" spans="1:5" x14ac:dyDescent="0.3">
      <c r="A9" s="51" t="s">
        <v>845</v>
      </c>
      <c r="B9" s="120" t="str">
        <f t="shared" si="0"/>
        <v>Res_GPi_RY</v>
      </c>
      <c r="C9" s="73" t="s">
        <v>3</v>
      </c>
      <c r="D9" s="73" t="s">
        <v>18</v>
      </c>
      <c r="E9" s="126">
        <v>335330</v>
      </c>
    </row>
    <row r="10" spans="1:5" x14ac:dyDescent="0.3">
      <c r="A10" s="51" t="s">
        <v>846</v>
      </c>
      <c r="B10" s="120" t="str">
        <f t="shared" si="0"/>
        <v>Res_GPu_RY</v>
      </c>
      <c r="C10" s="73" t="s">
        <v>4</v>
      </c>
      <c r="D10" s="73" t="s">
        <v>19</v>
      </c>
      <c r="E10" s="126">
        <v>65662</v>
      </c>
    </row>
    <row r="11" spans="1:5" x14ac:dyDescent="0.3">
      <c r="A11" s="51" t="s">
        <v>847</v>
      </c>
      <c r="B11" s="120" t="str">
        <f t="shared" si="0"/>
        <v>Res_RGTot_RY</v>
      </c>
      <c r="C11" s="73"/>
      <c r="D11" s="83" t="s">
        <v>20</v>
      </c>
      <c r="E11" s="126">
        <v>893920</v>
      </c>
    </row>
    <row r="12" spans="1:5" x14ac:dyDescent="0.3">
      <c r="A12" s="51" t="s">
        <v>35</v>
      </c>
      <c r="B12" s="120" t="str">
        <f t="shared" si="0"/>
        <v>Res_Kreg_RY</v>
      </c>
      <c r="C12" s="73" t="s">
        <v>5</v>
      </c>
      <c r="D12" s="73" t="s">
        <v>21</v>
      </c>
      <c r="E12" s="126">
        <v>14941</v>
      </c>
    </row>
    <row r="13" spans="1:5" x14ac:dyDescent="0.3">
      <c r="A13" s="51" t="s">
        <v>848</v>
      </c>
      <c r="B13" s="120" t="str">
        <f t="shared" si="0"/>
        <v>Res_Xdi_RY</v>
      </c>
      <c r="C13" s="73" t="s">
        <v>6</v>
      </c>
      <c r="D13" s="73" t="s">
        <v>22</v>
      </c>
      <c r="E13" s="126">
        <v>7976</v>
      </c>
    </row>
    <row r="14" spans="1:5" x14ac:dyDescent="0.3">
      <c r="A14" s="51" t="s">
        <v>849</v>
      </c>
      <c r="B14" s="120" t="str">
        <f t="shared" si="0"/>
        <v>Res_UPa_RY</v>
      </c>
      <c r="C14" s="73" t="s">
        <v>7</v>
      </c>
      <c r="D14" s="73" t="s">
        <v>23</v>
      </c>
      <c r="E14" s="126">
        <v>577849</v>
      </c>
    </row>
    <row r="15" spans="1:5" x14ac:dyDescent="0.3">
      <c r="A15" s="51" t="s">
        <v>36</v>
      </c>
      <c r="B15" s="120" t="str">
        <f t="shared" si="0"/>
        <v>Res_ImMa_RY</v>
      </c>
      <c r="C15" s="73" t="s">
        <v>8</v>
      </c>
      <c r="D15" s="73" t="s">
        <v>24</v>
      </c>
      <c r="E15" s="126">
        <v>12144</v>
      </c>
    </row>
    <row r="16" spans="1:5" x14ac:dyDescent="0.3">
      <c r="A16" s="51" t="s">
        <v>850</v>
      </c>
      <c r="B16" s="120" t="str">
        <f t="shared" si="0"/>
        <v>Res_Xdu_RY</v>
      </c>
      <c r="C16" s="73" t="s">
        <v>9</v>
      </c>
      <c r="D16" s="73" t="s">
        <v>25</v>
      </c>
      <c r="E16" s="126">
        <v>150</v>
      </c>
    </row>
    <row r="17" spans="1:5" x14ac:dyDescent="0.3">
      <c r="A17" s="51" t="s">
        <v>851</v>
      </c>
      <c r="B17" s="120" t="str">
        <f t="shared" si="0"/>
        <v>Res_UGn_RY</v>
      </c>
      <c r="C17" s="73" t="s">
        <v>10</v>
      </c>
      <c r="D17" s="73" t="s">
        <v>26</v>
      </c>
      <c r="E17" s="126">
        <v>33869</v>
      </c>
    </row>
    <row r="18" spans="1:5" x14ac:dyDescent="0.3">
      <c r="A18" s="51" t="s">
        <v>852</v>
      </c>
      <c r="B18" s="120" t="str">
        <f t="shared" si="0"/>
        <v>Res_Rat_RY</v>
      </c>
      <c r="C18" s="73" t="s">
        <v>11</v>
      </c>
      <c r="D18" s="73" t="s">
        <v>27</v>
      </c>
      <c r="E18" s="126">
        <v>37168</v>
      </c>
    </row>
    <row r="19" spans="1:5" x14ac:dyDescent="0.3">
      <c r="A19" s="51" t="s">
        <v>853</v>
      </c>
      <c r="B19" s="120" t="str">
        <f t="shared" si="0"/>
        <v>Res_Raa_RY</v>
      </c>
      <c r="C19" s="73" t="s">
        <v>12</v>
      </c>
      <c r="D19" s="73" t="s">
        <v>28</v>
      </c>
      <c r="E19" s="126">
        <v>0</v>
      </c>
    </row>
    <row r="20" spans="1:5" x14ac:dyDescent="0.3">
      <c r="A20" s="51" t="s">
        <v>854</v>
      </c>
      <c r="B20" s="120" t="str">
        <f t="shared" si="0"/>
        <v>Res_RfS_RY</v>
      </c>
      <c r="C20" s="73"/>
      <c r="D20" s="83" t="s">
        <v>29</v>
      </c>
      <c r="E20" s="126">
        <v>329991</v>
      </c>
    </row>
    <row r="21" spans="1:5" x14ac:dyDescent="0.3">
      <c r="A21" s="51" t="s">
        <v>30</v>
      </c>
      <c r="B21" s="120" t="str">
        <f t="shared" si="0"/>
        <v>Res_Skat_RY</v>
      </c>
      <c r="C21" s="73" t="s">
        <v>13</v>
      </c>
      <c r="D21" s="73" t="s">
        <v>30</v>
      </c>
      <c r="E21" s="126">
        <v>71517</v>
      </c>
    </row>
    <row r="22" spans="1:5" x14ac:dyDescent="0.3">
      <c r="A22" s="51" t="s">
        <v>855</v>
      </c>
      <c r="B22" s="120" t="str">
        <f t="shared" si="0"/>
        <v>Res_RP_RY</v>
      </c>
      <c r="C22" s="73"/>
      <c r="D22" s="83" t="s">
        <v>519</v>
      </c>
      <c r="E22" s="126">
        <v>258477</v>
      </c>
    </row>
    <row r="23" spans="1:5" x14ac:dyDescent="0.3"/>
    <row r="24" spans="1:5" hidden="1" x14ac:dyDescent="0.3"/>
  </sheetData>
  <mergeCells count="2">
    <mergeCell ref="C3:E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73"/>
  <sheetViews>
    <sheetView showGridLines="0" topLeftCell="C1" zoomScaleNormal="100" workbookViewId="0">
      <selection activeCell="C1" sqref="C1:E1"/>
    </sheetView>
  </sheetViews>
  <sheetFormatPr defaultColWidth="0" defaultRowHeight="14.4" zeroHeight="1" x14ac:dyDescent="0.3"/>
  <cols>
    <col min="1" max="1" width="12.88671875" style="120" hidden="1" customWidth="1"/>
    <col min="2" max="2" width="15.5546875" style="120" hidden="1" customWidth="1"/>
    <col min="3" max="3" width="4" style="120" bestFit="1" customWidth="1"/>
    <col min="4" max="4" width="5.109375" style="120" bestFit="1" customWidth="1"/>
    <col min="5" max="5" width="90.109375" style="120" bestFit="1" customWidth="1"/>
    <col min="6" max="6" width="19.33203125" style="120" customWidth="1"/>
    <col min="7" max="7" width="9.109375" style="120" customWidth="1"/>
    <col min="8" max="16384" width="9.109375" style="120" hidden="1"/>
  </cols>
  <sheetData>
    <row r="1" spans="1:6" x14ac:dyDescent="0.3">
      <c r="C1" s="206" t="s">
        <v>1266</v>
      </c>
      <c r="D1" s="206"/>
      <c r="E1" s="206"/>
    </row>
    <row r="2" spans="1:6" x14ac:dyDescent="0.3"/>
    <row r="3" spans="1:6" ht="23.4" x14ac:dyDescent="0.3">
      <c r="C3" s="207" t="s">
        <v>1183</v>
      </c>
      <c r="D3" s="207"/>
      <c r="E3" s="207"/>
      <c r="F3" s="207"/>
    </row>
    <row r="4" spans="1:6" ht="25.2" x14ac:dyDescent="0.3">
      <c r="C4" s="73"/>
      <c r="D4" s="73"/>
      <c r="E4" s="83"/>
      <c r="F4" s="76" t="s">
        <v>921</v>
      </c>
    </row>
    <row r="5" spans="1:6" x14ac:dyDescent="0.3">
      <c r="A5" s="47" t="s">
        <v>31</v>
      </c>
      <c r="B5" s="51" t="s">
        <v>104</v>
      </c>
      <c r="C5" s="73"/>
      <c r="D5" s="73"/>
      <c r="E5" s="83" t="s">
        <v>43</v>
      </c>
      <c r="F5" s="76"/>
    </row>
    <row r="6" spans="1:6" x14ac:dyDescent="0.3">
      <c r="A6" s="74" t="s">
        <v>856</v>
      </c>
      <c r="B6" s="120" t="str">
        <f t="shared" ref="B6:B27" si="0">"Bal_"&amp;$B$5&amp;"_"&amp;A6</f>
        <v>Bal_BO_Akac</v>
      </c>
      <c r="C6" s="73" t="s">
        <v>0</v>
      </c>
      <c r="D6" s="73"/>
      <c r="E6" s="73" t="s">
        <v>44</v>
      </c>
      <c r="F6" s="126">
        <v>738292</v>
      </c>
    </row>
    <row r="7" spans="1:6" x14ac:dyDescent="0.3">
      <c r="A7" s="74" t="s">
        <v>857</v>
      </c>
      <c r="B7" s="120" t="str">
        <f t="shared" si="0"/>
        <v>Bal_BO_Agb</v>
      </c>
      <c r="C7" s="73" t="s">
        <v>1</v>
      </c>
      <c r="D7" s="73"/>
      <c r="E7" s="73" t="s">
        <v>45</v>
      </c>
      <c r="F7" s="126">
        <v>0</v>
      </c>
    </row>
    <row r="8" spans="1:6" x14ac:dyDescent="0.3">
      <c r="A8" s="74" t="s">
        <v>461</v>
      </c>
      <c r="B8" s="120" t="str">
        <f t="shared" si="0"/>
        <v>Bal_BO_Atkc</v>
      </c>
      <c r="C8" s="73" t="s">
        <v>2</v>
      </c>
      <c r="D8" s="73"/>
      <c r="E8" s="73" t="s">
        <v>46</v>
      </c>
      <c r="F8" s="126">
        <v>954351</v>
      </c>
    </row>
    <row r="9" spans="1:6" x14ac:dyDescent="0.3">
      <c r="A9" s="74" t="s">
        <v>462</v>
      </c>
      <c r="B9" s="120" t="str">
        <f t="shared" si="0"/>
        <v>Bal_BO_Autd</v>
      </c>
      <c r="C9" s="73" t="s">
        <v>3</v>
      </c>
      <c r="D9" s="73"/>
      <c r="E9" s="73" t="s">
        <v>47</v>
      </c>
      <c r="F9" s="126">
        <v>0</v>
      </c>
    </row>
    <row r="10" spans="1:6" x14ac:dyDescent="0.3">
      <c r="A10" s="74" t="s">
        <v>463</v>
      </c>
      <c r="B10" s="120" t="str">
        <f t="shared" si="0"/>
        <v>Bal_BO_Auta</v>
      </c>
      <c r="C10" s="73" t="s">
        <v>4</v>
      </c>
      <c r="D10" s="73"/>
      <c r="E10" s="73" t="s">
        <v>48</v>
      </c>
      <c r="F10" s="126">
        <v>7530049</v>
      </c>
    </row>
    <row r="11" spans="1:6" x14ac:dyDescent="0.3">
      <c r="A11" s="74" t="s">
        <v>464</v>
      </c>
      <c r="B11" s="120" t="str">
        <f t="shared" si="0"/>
        <v>Bal_BO_Aod</v>
      </c>
      <c r="C11" s="73" t="s">
        <v>5</v>
      </c>
      <c r="D11" s="73"/>
      <c r="E11" s="73" t="s">
        <v>49</v>
      </c>
      <c r="F11" s="126">
        <v>2085123</v>
      </c>
    </row>
    <row r="12" spans="1:6" x14ac:dyDescent="0.3">
      <c r="A12" s="74" t="s">
        <v>465</v>
      </c>
      <c r="B12" s="120" t="str">
        <f t="shared" si="0"/>
        <v>Bal_BO_Aoa</v>
      </c>
      <c r="C12" s="73" t="s">
        <v>6</v>
      </c>
      <c r="D12" s="73"/>
      <c r="E12" s="73" t="s">
        <v>50</v>
      </c>
      <c r="F12" s="126">
        <v>0</v>
      </c>
    </row>
    <row r="13" spans="1:6" x14ac:dyDescent="0.3">
      <c r="A13" s="74" t="s">
        <v>858</v>
      </c>
      <c r="B13" s="120" t="str">
        <f t="shared" si="0"/>
        <v>Bal_BO_Aak</v>
      </c>
      <c r="C13" s="73" t="s">
        <v>7</v>
      </c>
      <c r="D13" s="73"/>
      <c r="E13" s="73" t="s">
        <v>51</v>
      </c>
      <c r="F13" s="126">
        <v>251550</v>
      </c>
    </row>
    <row r="14" spans="1:6" x14ac:dyDescent="0.3">
      <c r="A14" s="74" t="s">
        <v>859</v>
      </c>
      <c r="B14" s="120" t="str">
        <f t="shared" si="0"/>
        <v>Bal_BO_Akav</v>
      </c>
      <c r="C14" s="73" t="s">
        <v>8</v>
      </c>
      <c r="D14" s="73"/>
      <c r="E14" s="73" t="s">
        <v>52</v>
      </c>
      <c r="F14" s="126">
        <v>0</v>
      </c>
    </row>
    <row r="15" spans="1:6" x14ac:dyDescent="0.3">
      <c r="A15" s="74" t="s">
        <v>860</v>
      </c>
      <c r="B15" s="120" t="str">
        <f t="shared" si="0"/>
        <v>Bal_BO_Aktv</v>
      </c>
      <c r="C15" s="73" t="s">
        <v>9</v>
      </c>
      <c r="D15" s="73"/>
      <c r="E15" s="73" t="s">
        <v>53</v>
      </c>
      <c r="F15" s="126">
        <v>624444</v>
      </c>
    </row>
    <row r="16" spans="1:6" x14ac:dyDescent="0.3">
      <c r="A16" s="74" t="s">
        <v>861</v>
      </c>
      <c r="B16" s="120" t="str">
        <f t="shared" si="0"/>
        <v>Bal_BO_Aatp</v>
      </c>
      <c r="C16" s="73" t="s">
        <v>10</v>
      </c>
      <c r="D16" s="73"/>
      <c r="E16" s="73" t="s">
        <v>54</v>
      </c>
      <c r="F16" s="126">
        <v>204951</v>
      </c>
    </row>
    <row r="17" spans="1:6" x14ac:dyDescent="0.3">
      <c r="A17" s="74" t="s">
        <v>862</v>
      </c>
      <c r="B17" s="120" t="str">
        <f t="shared" si="0"/>
        <v>Bal_BO_Aia</v>
      </c>
      <c r="C17" s="73" t="s">
        <v>11</v>
      </c>
      <c r="D17" s="73"/>
      <c r="E17" s="73" t="s">
        <v>55</v>
      </c>
      <c r="F17" s="126">
        <v>281885</v>
      </c>
    </row>
    <row r="18" spans="1:6" x14ac:dyDescent="0.3">
      <c r="A18" s="74" t="s">
        <v>963</v>
      </c>
      <c r="B18" s="120" t="str">
        <f t="shared" si="0"/>
        <v>Bal_BO_AgbTot</v>
      </c>
      <c r="C18" s="73" t="s">
        <v>12</v>
      </c>
      <c r="D18" s="73"/>
      <c r="E18" s="73" t="s">
        <v>56</v>
      </c>
      <c r="F18" s="126">
        <v>57192</v>
      </c>
    </row>
    <row r="19" spans="1:6" x14ac:dyDescent="0.3">
      <c r="A19" s="74" t="s">
        <v>863</v>
      </c>
      <c r="B19" s="120" t="str">
        <f t="shared" si="0"/>
        <v>Bal_BO_Aie</v>
      </c>
      <c r="C19" s="73"/>
      <c r="D19" s="73" t="s">
        <v>937</v>
      </c>
      <c r="E19" s="73" t="s">
        <v>57</v>
      </c>
      <c r="F19" s="126">
        <v>5801</v>
      </c>
    </row>
    <row r="20" spans="1:6" x14ac:dyDescent="0.3">
      <c r="A20" s="74" t="s">
        <v>864</v>
      </c>
      <c r="B20" s="120" t="str">
        <f t="shared" si="0"/>
        <v>Bal_BO_Ade</v>
      </c>
      <c r="C20" s="73"/>
      <c r="D20" s="73" t="s">
        <v>938</v>
      </c>
      <c r="E20" s="73" t="s">
        <v>58</v>
      </c>
      <c r="F20" s="126">
        <v>51390</v>
      </c>
    </row>
    <row r="21" spans="1:6" x14ac:dyDescent="0.3">
      <c r="A21" s="74" t="s">
        <v>865</v>
      </c>
      <c r="B21" s="120" t="str">
        <f t="shared" si="0"/>
        <v>Bal_BO_Axma</v>
      </c>
      <c r="C21" s="73" t="s">
        <v>13</v>
      </c>
      <c r="D21" s="73"/>
      <c r="E21" s="73" t="s">
        <v>59</v>
      </c>
      <c r="F21" s="126">
        <v>12240</v>
      </c>
    </row>
    <row r="22" spans="1:6" x14ac:dyDescent="0.3">
      <c r="A22" s="74" t="s">
        <v>866</v>
      </c>
      <c r="B22" s="120" t="str">
        <f t="shared" si="0"/>
        <v>Bal_BO_Aas</v>
      </c>
      <c r="C22" s="73" t="s">
        <v>38</v>
      </c>
      <c r="D22" s="73"/>
      <c r="E22" s="73" t="s">
        <v>60</v>
      </c>
      <c r="F22" s="126">
        <v>10385</v>
      </c>
    </row>
    <row r="23" spans="1:6" x14ac:dyDescent="0.3">
      <c r="A23" s="74" t="s">
        <v>869</v>
      </c>
      <c r="B23" s="120" t="str">
        <f t="shared" si="0"/>
        <v>Bal_BO_Aus</v>
      </c>
      <c r="C23" s="73" t="s">
        <v>39</v>
      </c>
      <c r="D23" s="73"/>
      <c r="E23" s="73" t="s">
        <v>61</v>
      </c>
      <c r="F23" s="126">
        <v>9049</v>
      </c>
    </row>
    <row r="24" spans="1:6" x14ac:dyDescent="0.3">
      <c r="A24" s="74" t="s">
        <v>867</v>
      </c>
      <c r="B24" s="120" t="str">
        <f t="shared" si="0"/>
        <v>Bal_BO_Aamb</v>
      </c>
      <c r="C24" s="73" t="s">
        <v>40</v>
      </c>
      <c r="D24" s="73"/>
      <c r="E24" s="73" t="s">
        <v>62</v>
      </c>
      <c r="F24" s="126">
        <v>0</v>
      </c>
    </row>
    <row r="25" spans="1:6" x14ac:dyDescent="0.3">
      <c r="A25" s="74" t="s">
        <v>868</v>
      </c>
      <c r="B25" s="120" t="str">
        <f t="shared" si="0"/>
        <v>Bal_BO_Axa</v>
      </c>
      <c r="C25" s="73" t="s">
        <v>41</v>
      </c>
      <c r="D25" s="73"/>
      <c r="E25" s="73" t="s">
        <v>63</v>
      </c>
      <c r="F25" s="126">
        <v>115242</v>
      </c>
    </row>
    <row r="26" spans="1:6" x14ac:dyDescent="0.3">
      <c r="A26" s="74" t="s">
        <v>870</v>
      </c>
      <c r="B26" s="120" t="str">
        <f t="shared" si="0"/>
        <v>Bal_BO_Apap</v>
      </c>
      <c r="C26" s="73" t="s">
        <v>42</v>
      </c>
      <c r="D26" s="73"/>
      <c r="E26" s="73" t="s">
        <v>64</v>
      </c>
      <c r="F26" s="126">
        <v>106364</v>
      </c>
    </row>
    <row r="27" spans="1:6" x14ac:dyDescent="0.3">
      <c r="A27" s="74" t="s">
        <v>466</v>
      </c>
      <c r="B27" s="120" t="str">
        <f t="shared" si="0"/>
        <v>Bal_BO_ATot</v>
      </c>
      <c r="C27" s="73"/>
      <c r="D27" s="73"/>
      <c r="E27" s="83" t="s">
        <v>65</v>
      </c>
      <c r="F27" s="126">
        <v>12981114</v>
      </c>
    </row>
    <row r="28" spans="1:6" x14ac:dyDescent="0.3">
      <c r="A28" s="75"/>
      <c r="C28" s="73"/>
      <c r="D28" s="73"/>
      <c r="E28" s="73"/>
      <c r="F28" s="75"/>
    </row>
    <row r="29" spans="1:6" x14ac:dyDescent="0.3">
      <c r="A29" s="75"/>
      <c r="C29" s="73"/>
      <c r="D29" s="73"/>
      <c r="E29" s="83" t="s">
        <v>66</v>
      </c>
      <c r="F29" s="75"/>
    </row>
    <row r="30" spans="1:6" x14ac:dyDescent="0.3">
      <c r="A30" s="75"/>
      <c r="C30" s="73"/>
      <c r="D30" s="73"/>
      <c r="E30" s="73"/>
      <c r="F30" s="75"/>
    </row>
    <row r="31" spans="1:6" x14ac:dyDescent="0.3">
      <c r="A31" s="75"/>
      <c r="C31" s="73"/>
      <c r="D31" s="73"/>
      <c r="E31" s="83" t="s">
        <v>67</v>
      </c>
      <c r="F31" s="75"/>
    </row>
    <row r="32" spans="1:6" x14ac:dyDescent="0.3">
      <c r="A32" s="74" t="s">
        <v>872</v>
      </c>
      <c r="B32" s="120" t="str">
        <f t="shared" ref="B32:B42" si="1">"Bal_"&amp;$B$5&amp;"_"&amp;A32</f>
        <v>Bal_BO_PGkc</v>
      </c>
      <c r="C32" s="73" t="s">
        <v>0</v>
      </c>
      <c r="D32" s="73"/>
      <c r="E32" s="73" t="s">
        <v>68</v>
      </c>
      <c r="F32" s="126">
        <v>4236387</v>
      </c>
    </row>
    <row r="33" spans="1:6" x14ac:dyDescent="0.3">
      <c r="A33" s="74" t="s">
        <v>873</v>
      </c>
      <c r="B33" s="120" t="str">
        <f t="shared" si="1"/>
        <v>Bal_BO_PGiag</v>
      </c>
      <c r="C33" s="73" t="s">
        <v>1</v>
      </c>
      <c r="D33" s="73"/>
      <c r="E33" s="73" t="s">
        <v>69</v>
      </c>
      <c r="F33" s="126">
        <v>5221021</v>
      </c>
    </row>
    <row r="34" spans="1:6" x14ac:dyDescent="0.3">
      <c r="A34" s="74" t="s">
        <v>874</v>
      </c>
      <c r="B34" s="120" t="str">
        <f t="shared" si="1"/>
        <v>Bal_BO_PGip</v>
      </c>
      <c r="C34" s="73" t="s">
        <v>2</v>
      </c>
      <c r="D34" s="73"/>
      <c r="E34" s="73" t="s">
        <v>70</v>
      </c>
      <c r="F34" s="126">
        <v>204951</v>
      </c>
    </row>
    <row r="35" spans="1:6" x14ac:dyDescent="0.3">
      <c r="A35" s="74" t="s">
        <v>875</v>
      </c>
      <c r="B35" s="120" t="str">
        <f t="shared" si="1"/>
        <v>Bal_BO_PGuod</v>
      </c>
      <c r="C35" s="73" t="s">
        <v>3</v>
      </c>
      <c r="D35" s="73"/>
      <c r="E35" s="73" t="s">
        <v>71</v>
      </c>
      <c r="F35" s="126">
        <v>0</v>
      </c>
    </row>
    <row r="36" spans="1:6" x14ac:dyDescent="0.3">
      <c r="A36" s="74" t="s">
        <v>876</v>
      </c>
      <c r="B36" s="120" t="str">
        <f t="shared" si="1"/>
        <v>Bal_BO_PGuoa</v>
      </c>
      <c r="C36" s="73" t="s">
        <v>4</v>
      </c>
      <c r="D36" s="73"/>
      <c r="E36" s="73" t="s">
        <v>72</v>
      </c>
      <c r="F36" s="126">
        <v>0</v>
      </c>
    </row>
    <row r="37" spans="1:6" x14ac:dyDescent="0.3">
      <c r="A37" s="74" t="s">
        <v>877</v>
      </c>
      <c r="B37" s="120" t="str">
        <f t="shared" si="1"/>
        <v>Bal_BO_PGxfd</v>
      </c>
      <c r="C37" s="73" t="s">
        <v>5</v>
      </c>
      <c r="D37" s="73"/>
      <c r="E37" s="73" t="s">
        <v>73</v>
      </c>
      <c r="F37" s="126">
        <v>0</v>
      </c>
    </row>
    <row r="38" spans="1:6" x14ac:dyDescent="0.3">
      <c r="A38" s="74" t="s">
        <v>878</v>
      </c>
      <c r="B38" s="120" t="str">
        <f t="shared" si="1"/>
        <v>Bal_BO_PGas</v>
      </c>
      <c r="C38" s="73" t="s">
        <v>6</v>
      </c>
      <c r="D38" s="73"/>
      <c r="E38" s="73" t="s">
        <v>74</v>
      </c>
      <c r="F38" s="126">
        <v>1577</v>
      </c>
    </row>
    <row r="39" spans="1:6" x14ac:dyDescent="0.3">
      <c r="A39" s="74" t="s">
        <v>879</v>
      </c>
      <c r="B39" s="120" t="str">
        <f t="shared" si="1"/>
        <v>Bal_BO_PGmof</v>
      </c>
      <c r="C39" s="73" t="s">
        <v>7</v>
      </c>
      <c r="D39" s="73"/>
      <c r="E39" s="73" t="s">
        <v>75</v>
      </c>
      <c r="F39" s="126">
        <v>0</v>
      </c>
    </row>
    <row r="40" spans="1:6" x14ac:dyDescent="0.3">
      <c r="A40" s="74" t="s">
        <v>880</v>
      </c>
      <c r="B40" s="120" t="str">
        <f t="shared" si="1"/>
        <v>Bal_BO_PGxap</v>
      </c>
      <c r="C40" s="73" t="s">
        <v>8</v>
      </c>
      <c r="D40" s="73"/>
      <c r="E40" s="73" t="s">
        <v>76</v>
      </c>
      <c r="F40" s="126">
        <v>235674</v>
      </c>
    </row>
    <row r="41" spans="1:6" x14ac:dyDescent="0.3">
      <c r="A41" s="74" t="s">
        <v>881</v>
      </c>
      <c r="B41" s="120" t="str">
        <f t="shared" si="1"/>
        <v>Bal_BO_PGpaf</v>
      </c>
      <c r="C41" s="73" t="s">
        <v>9</v>
      </c>
      <c r="D41" s="73"/>
      <c r="E41" s="73" t="s">
        <v>64</v>
      </c>
      <c r="F41" s="126">
        <v>123814</v>
      </c>
    </row>
    <row r="42" spans="1:6" x14ac:dyDescent="0.3">
      <c r="A42" s="74" t="s">
        <v>882</v>
      </c>
      <c r="B42" s="120" t="str">
        <f t="shared" si="1"/>
        <v>Bal_BO_PGTot</v>
      </c>
      <c r="C42" s="73"/>
      <c r="D42" s="73"/>
      <c r="E42" s="83" t="s">
        <v>77</v>
      </c>
      <c r="F42" s="126">
        <v>10023425</v>
      </c>
    </row>
    <row r="43" spans="1:6" x14ac:dyDescent="0.3">
      <c r="A43" s="75"/>
      <c r="C43" s="73"/>
      <c r="D43" s="73"/>
      <c r="E43" s="73"/>
      <c r="F43" s="75"/>
    </row>
    <row r="44" spans="1:6" x14ac:dyDescent="0.3">
      <c r="A44" s="75"/>
      <c r="C44" s="73"/>
      <c r="D44" s="73"/>
      <c r="E44" s="83" t="s">
        <v>78</v>
      </c>
      <c r="F44" s="75"/>
    </row>
    <row r="45" spans="1:6" x14ac:dyDescent="0.3">
      <c r="A45" s="74" t="s">
        <v>883</v>
      </c>
      <c r="B45" s="120" t="str">
        <f t="shared" ref="B45:B50" si="2">"Bal_"&amp;$B$5&amp;"_"&amp;A45</f>
        <v>Bal_BO_PHpf</v>
      </c>
      <c r="C45" s="73" t="s">
        <v>10</v>
      </c>
      <c r="D45" s="73"/>
      <c r="E45" s="73" t="s">
        <v>79</v>
      </c>
      <c r="F45" s="126">
        <v>2175</v>
      </c>
    </row>
    <row r="46" spans="1:6" x14ac:dyDescent="0.3">
      <c r="A46" s="74" t="s">
        <v>884</v>
      </c>
      <c r="B46" s="120" t="str">
        <f t="shared" si="2"/>
        <v>Bal_BO_PHus</v>
      </c>
      <c r="C46" s="73" t="s">
        <v>11</v>
      </c>
      <c r="D46" s="73"/>
      <c r="E46" s="73" t="s">
        <v>80</v>
      </c>
      <c r="F46" s="126">
        <v>3086</v>
      </c>
    </row>
    <row r="47" spans="1:6" x14ac:dyDescent="0.3">
      <c r="A47" s="74" t="s">
        <v>885</v>
      </c>
      <c r="B47" s="120" t="str">
        <f t="shared" si="2"/>
        <v>Bal_BO_PHrs</v>
      </c>
      <c r="C47" s="73" t="s">
        <v>12</v>
      </c>
      <c r="D47" s="73"/>
      <c r="E47" s="73" t="s">
        <v>81</v>
      </c>
      <c r="F47" s="126">
        <v>0</v>
      </c>
    </row>
    <row r="48" spans="1:6" x14ac:dyDescent="0.3">
      <c r="A48" s="74" t="s">
        <v>886</v>
      </c>
      <c r="B48" s="120" t="str">
        <f t="shared" si="2"/>
        <v>Bal_BO_PHtg</v>
      </c>
      <c r="C48" s="73" t="s">
        <v>13</v>
      </c>
      <c r="D48" s="73"/>
      <c r="E48" s="73" t="s">
        <v>82</v>
      </c>
      <c r="F48" s="126">
        <v>3418</v>
      </c>
    </row>
    <row r="49" spans="1:6" x14ac:dyDescent="0.3">
      <c r="A49" s="74" t="s">
        <v>887</v>
      </c>
      <c r="B49" s="120" t="str">
        <f t="shared" si="2"/>
        <v>Bal_BO_PHxf</v>
      </c>
      <c r="C49" s="73" t="s">
        <v>38</v>
      </c>
      <c r="D49" s="73"/>
      <c r="E49" s="73" t="s">
        <v>83</v>
      </c>
      <c r="F49" s="126">
        <v>1023</v>
      </c>
    </row>
    <row r="50" spans="1:6" x14ac:dyDescent="0.3">
      <c r="A50" s="74" t="s">
        <v>888</v>
      </c>
      <c r="B50" s="120" t="str">
        <f t="shared" si="2"/>
        <v>Bal_BO_PHTot</v>
      </c>
      <c r="C50" s="73"/>
      <c r="D50" s="73"/>
      <c r="E50" s="83" t="s">
        <v>84</v>
      </c>
      <c r="F50" s="126">
        <v>9701</v>
      </c>
    </row>
    <row r="51" spans="1:6" x14ac:dyDescent="0.3">
      <c r="A51" s="75"/>
      <c r="C51" s="73"/>
      <c r="D51" s="73"/>
      <c r="E51" s="73"/>
      <c r="F51" s="75"/>
    </row>
    <row r="52" spans="1:6" x14ac:dyDescent="0.3">
      <c r="A52" s="75"/>
      <c r="C52" s="73"/>
      <c r="D52" s="73"/>
      <c r="E52" s="83" t="s">
        <v>85</v>
      </c>
      <c r="F52" s="75"/>
    </row>
    <row r="53" spans="1:6" x14ac:dyDescent="0.3">
      <c r="A53" s="74" t="s">
        <v>871</v>
      </c>
      <c r="B53" s="120" t="str">
        <f>"Bal_"&amp;$B$5&amp;"_"&amp;A53</f>
        <v>Bal_BO_Pek</v>
      </c>
      <c r="C53" s="73" t="s">
        <v>39</v>
      </c>
      <c r="D53" s="73"/>
      <c r="E53" s="73" t="s">
        <v>85</v>
      </c>
      <c r="F53" s="126">
        <v>336621</v>
      </c>
    </row>
    <row r="54" spans="1:6" x14ac:dyDescent="0.3">
      <c r="A54" s="75"/>
      <c r="C54" s="73"/>
      <c r="D54" s="73"/>
      <c r="E54" s="73"/>
      <c r="F54" s="75"/>
    </row>
    <row r="55" spans="1:6" x14ac:dyDescent="0.3">
      <c r="A55" s="75"/>
      <c r="C55" s="73"/>
      <c r="D55" s="73"/>
      <c r="E55" s="83" t="s">
        <v>86</v>
      </c>
      <c r="F55" s="75"/>
    </row>
    <row r="56" spans="1:6" x14ac:dyDescent="0.3">
      <c r="A56" s="74" t="s">
        <v>889</v>
      </c>
      <c r="B56" s="120" t="str">
        <f t="shared" ref="B56:B71" si="3">"Bal_"&amp;$B$5&amp;"_"&amp;A56</f>
        <v>Bal_BO_PEaag</v>
      </c>
      <c r="C56" s="73" t="s">
        <v>40</v>
      </c>
      <c r="D56" s="73"/>
      <c r="E56" s="73" t="s">
        <v>87</v>
      </c>
      <c r="F56" s="126">
        <v>662615</v>
      </c>
    </row>
    <row r="57" spans="1:6" x14ac:dyDescent="0.3">
      <c r="A57" s="74" t="s">
        <v>890</v>
      </c>
      <c r="B57" s="120" t="str">
        <f t="shared" si="3"/>
        <v>Bal_BO_PEoe</v>
      </c>
      <c r="C57" s="73" t="s">
        <v>41</v>
      </c>
      <c r="D57" s="73"/>
      <c r="E57" s="73" t="s">
        <v>88</v>
      </c>
      <c r="F57" s="126">
        <v>513838</v>
      </c>
    </row>
    <row r="58" spans="1:6" x14ac:dyDescent="0.3">
      <c r="A58" s="74" t="s">
        <v>891</v>
      </c>
      <c r="B58" s="120" t="str">
        <f t="shared" si="3"/>
        <v>Bal_BO_PEav</v>
      </c>
      <c r="C58" s="73" t="s">
        <v>42</v>
      </c>
      <c r="D58" s="73"/>
      <c r="E58" s="73" t="s">
        <v>89</v>
      </c>
      <c r="F58" s="126">
        <v>37204</v>
      </c>
    </row>
    <row r="59" spans="1:6" x14ac:dyDescent="0.3">
      <c r="A59" s="74" t="s">
        <v>892</v>
      </c>
      <c r="B59" s="120" t="str">
        <f t="shared" si="3"/>
        <v>Bal_BO_PEo</v>
      </c>
      <c r="C59" s="73"/>
      <c r="D59" s="73" t="s">
        <v>939</v>
      </c>
      <c r="E59" s="73" t="s">
        <v>90</v>
      </c>
      <c r="F59" s="126">
        <v>37557</v>
      </c>
    </row>
    <row r="60" spans="1:6" x14ac:dyDescent="0.3">
      <c r="A60" s="74" t="s">
        <v>893</v>
      </c>
      <c r="B60" s="120" t="str">
        <f t="shared" si="3"/>
        <v>Bal_BO_PEavu</v>
      </c>
      <c r="C60" s="73"/>
      <c r="D60" s="73" t="s">
        <v>940</v>
      </c>
      <c r="E60" s="73" t="s">
        <v>91</v>
      </c>
      <c r="F60" s="126">
        <v>0</v>
      </c>
    </row>
    <row r="61" spans="1:6" x14ac:dyDescent="0.3">
      <c r="A61" s="74" t="s">
        <v>894</v>
      </c>
      <c r="B61" s="120" t="str">
        <f t="shared" si="3"/>
        <v>Bal_BO_PEavs</v>
      </c>
      <c r="C61" s="73"/>
      <c r="D61" s="73" t="s">
        <v>941</v>
      </c>
      <c r="E61" s="73" t="s">
        <v>92</v>
      </c>
      <c r="F61" s="126">
        <v>-353</v>
      </c>
    </row>
    <row r="62" spans="1:6" x14ac:dyDescent="0.3">
      <c r="A62" s="74" t="s">
        <v>895</v>
      </c>
      <c r="B62" s="120" t="str">
        <f t="shared" si="3"/>
        <v>Bal_BO_PEavo</v>
      </c>
      <c r="C62" s="73"/>
      <c r="D62" s="73" t="s">
        <v>942</v>
      </c>
      <c r="E62" s="73" t="s">
        <v>93</v>
      </c>
      <c r="F62" s="126">
        <v>0</v>
      </c>
    </row>
    <row r="63" spans="1:6" x14ac:dyDescent="0.3">
      <c r="A63" s="74" t="s">
        <v>896</v>
      </c>
      <c r="B63" s="120" t="str">
        <f t="shared" si="3"/>
        <v>Bal_BO_PExv</v>
      </c>
      <c r="C63" s="73"/>
      <c r="D63" s="73" t="s">
        <v>943</v>
      </c>
      <c r="E63" s="73" t="s">
        <v>94</v>
      </c>
      <c r="F63" s="126">
        <v>0</v>
      </c>
    </row>
    <row r="64" spans="1:6" x14ac:dyDescent="0.3">
      <c r="A64" s="74" t="s">
        <v>897</v>
      </c>
      <c r="B64" s="120" t="str">
        <f t="shared" si="3"/>
        <v>Bal_BO_PExr</v>
      </c>
      <c r="C64" s="73" t="s">
        <v>102</v>
      </c>
      <c r="D64" s="73"/>
      <c r="E64" s="73" t="s">
        <v>95</v>
      </c>
      <c r="F64" s="126">
        <v>67825</v>
      </c>
    </row>
    <row r="65" spans="1:6" x14ac:dyDescent="0.3">
      <c r="A65" s="74" t="s">
        <v>898</v>
      </c>
      <c r="B65" s="120" t="str">
        <f t="shared" si="3"/>
        <v>Bal_BO_PElr</v>
      </c>
      <c r="C65" s="73"/>
      <c r="D65" s="73" t="s">
        <v>944</v>
      </c>
      <c r="E65" s="73" t="s">
        <v>110</v>
      </c>
      <c r="F65" s="126">
        <v>0</v>
      </c>
    </row>
    <row r="66" spans="1:6" x14ac:dyDescent="0.3">
      <c r="A66" s="74" t="s">
        <v>899</v>
      </c>
      <c r="B66" s="120" t="str">
        <f t="shared" si="3"/>
        <v>Bal_BO_PEvr</v>
      </c>
      <c r="C66" s="73"/>
      <c r="D66" s="73" t="s">
        <v>945</v>
      </c>
      <c r="E66" s="73" t="s">
        <v>96</v>
      </c>
      <c r="F66" s="126">
        <v>0</v>
      </c>
    </row>
    <row r="67" spans="1:6" x14ac:dyDescent="0.3">
      <c r="A67" s="74" t="s">
        <v>900</v>
      </c>
      <c r="B67" s="120" t="str">
        <f t="shared" si="3"/>
        <v>Bal_BO_PErs</v>
      </c>
      <c r="C67" s="73"/>
      <c r="D67" s="73" t="s">
        <v>946</v>
      </c>
      <c r="E67" s="73" t="s">
        <v>97</v>
      </c>
      <c r="F67" s="126">
        <v>0</v>
      </c>
    </row>
    <row r="68" spans="1:6" x14ac:dyDescent="0.3">
      <c r="A68" s="74" t="s">
        <v>901</v>
      </c>
      <c r="B68" s="120" t="str">
        <f t="shared" si="3"/>
        <v>Bal_BO_PExs</v>
      </c>
      <c r="C68" s="73"/>
      <c r="D68" s="73" t="s">
        <v>947</v>
      </c>
      <c r="E68" s="73" t="s">
        <v>98</v>
      </c>
      <c r="F68" s="126">
        <v>67825</v>
      </c>
    </row>
    <row r="69" spans="1:6" x14ac:dyDescent="0.3">
      <c r="A69" s="74" t="s">
        <v>902</v>
      </c>
      <c r="B69" s="120" t="str">
        <f t="shared" si="3"/>
        <v>Bal_BO_PEou</v>
      </c>
      <c r="C69" s="73" t="s">
        <v>103</v>
      </c>
      <c r="D69" s="73"/>
      <c r="E69" s="73" t="s">
        <v>99</v>
      </c>
      <c r="F69" s="126">
        <v>1329883</v>
      </c>
    </row>
    <row r="70" spans="1:6" x14ac:dyDescent="0.3">
      <c r="A70" s="74" t="s">
        <v>903</v>
      </c>
      <c r="B70" s="120" t="str">
        <f t="shared" si="3"/>
        <v>Bal_BO_PEekTot</v>
      </c>
      <c r="C70" s="73"/>
      <c r="D70" s="73"/>
      <c r="E70" s="83" t="s">
        <v>100</v>
      </c>
      <c r="F70" s="126">
        <v>2611365</v>
      </c>
    </row>
    <row r="71" spans="1:6" x14ac:dyDescent="0.3">
      <c r="A71" s="74" t="s">
        <v>470</v>
      </c>
      <c r="B71" s="120" t="str">
        <f t="shared" si="3"/>
        <v>Bal_BO_PTot</v>
      </c>
      <c r="C71" s="73"/>
      <c r="D71" s="73"/>
      <c r="E71" s="83" t="s">
        <v>101</v>
      </c>
      <c r="F71" s="126">
        <v>12981114</v>
      </c>
    </row>
    <row r="72" spans="1:6" x14ac:dyDescent="0.3"/>
    <row r="73" spans="1:6" hidden="1" x14ac:dyDescent="0.3"/>
  </sheetData>
  <mergeCells count="2">
    <mergeCell ref="C3:F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&amp;C&amp;G</oddHeader>
  </headerFooter>
  <rowBreaks count="1" manualBreakCount="1">
    <brk id="28" min="2" max="5" man="1"/>
  </rowBreaks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24"/>
  <sheetViews>
    <sheetView showGridLines="0" topLeftCell="C1" zoomScaleNormal="100" workbookViewId="0">
      <selection activeCell="C1" sqref="C1:E1"/>
    </sheetView>
  </sheetViews>
  <sheetFormatPr defaultColWidth="0" defaultRowHeight="14.4" zeroHeight="1" x14ac:dyDescent="0.3"/>
  <cols>
    <col min="1" max="1" width="12.88671875" style="120" hidden="1" customWidth="1"/>
    <col min="2" max="2" width="19.88671875" style="120" hidden="1" customWidth="1"/>
    <col min="3" max="3" width="4.6640625" style="120" bestFit="1" customWidth="1"/>
    <col min="4" max="4" width="68.5546875" style="120" customWidth="1"/>
    <col min="5" max="5" width="12.109375" style="120" customWidth="1"/>
    <col min="6" max="6" width="9.109375" style="120" customWidth="1"/>
    <col min="7" max="16384" width="9.109375" style="120" hidden="1"/>
  </cols>
  <sheetData>
    <row r="1" spans="1:5" x14ac:dyDescent="0.3">
      <c r="C1" s="206" t="s">
        <v>1266</v>
      </c>
      <c r="D1" s="206"/>
      <c r="E1" s="206"/>
    </row>
    <row r="2" spans="1:5" x14ac:dyDescent="0.3"/>
    <row r="3" spans="1:5" ht="23.4" x14ac:dyDescent="0.3">
      <c r="C3" s="205" t="s">
        <v>1182</v>
      </c>
      <c r="D3" s="205"/>
      <c r="E3" s="205"/>
    </row>
    <row r="4" spans="1:5" ht="25.2" x14ac:dyDescent="0.3">
      <c r="A4" s="47" t="s">
        <v>31</v>
      </c>
      <c r="B4" s="51" t="s">
        <v>433</v>
      </c>
      <c r="C4" s="28"/>
      <c r="D4" s="103"/>
      <c r="E4" s="76" t="s">
        <v>840</v>
      </c>
    </row>
    <row r="5" spans="1:5" x14ac:dyDescent="0.3">
      <c r="A5" s="47"/>
      <c r="B5" s="51"/>
      <c r="C5" s="28"/>
      <c r="D5" s="78" t="s">
        <v>417</v>
      </c>
      <c r="E5" s="76"/>
    </row>
    <row r="6" spans="1:5" ht="25.2" x14ac:dyDescent="0.3">
      <c r="A6" s="74" t="s">
        <v>434</v>
      </c>
      <c r="B6" s="120" t="str">
        <f>"NoEf_"&amp;$B$4&amp;"_"&amp;A6</f>
        <v>NoEf_Evf_EvFg</v>
      </c>
      <c r="C6" s="28" t="s">
        <v>419</v>
      </c>
      <c r="D6" s="28" t="s">
        <v>422</v>
      </c>
      <c r="E6" s="126">
        <v>265160</v>
      </c>
    </row>
    <row r="7" spans="1:5" ht="25.2" x14ac:dyDescent="0.3">
      <c r="A7" s="74" t="s">
        <v>435</v>
      </c>
      <c r="B7" s="120" t="str">
        <f t="shared" ref="B7:B16" si="0">"NoEf_"&amp;$B$4&amp;"_"&amp;A7</f>
        <v>NoEf_Evf_EvTR</v>
      </c>
      <c r="C7" s="28" t="s">
        <v>418</v>
      </c>
      <c r="D7" s="28" t="s">
        <v>423</v>
      </c>
      <c r="E7" s="126">
        <v>373687</v>
      </c>
    </row>
    <row r="8" spans="1:5" ht="25.2" x14ac:dyDescent="0.3">
      <c r="A8" s="74" t="s">
        <v>436</v>
      </c>
      <c r="B8" s="120" t="str">
        <f t="shared" si="0"/>
        <v>NoEf_Evf_EvTK</v>
      </c>
      <c r="C8" s="28" t="s">
        <v>420</v>
      </c>
      <c r="D8" s="28" t="s">
        <v>424</v>
      </c>
      <c r="E8" s="126">
        <v>96444</v>
      </c>
    </row>
    <row r="9" spans="1:5" ht="25.2" x14ac:dyDescent="0.3">
      <c r="A9" s="74" t="s">
        <v>437</v>
      </c>
      <c r="B9" s="120" t="str">
        <f t="shared" si="0"/>
        <v>NoEf_Evf_EvX</v>
      </c>
      <c r="C9" s="28" t="s">
        <v>421</v>
      </c>
      <c r="D9" s="28" t="s">
        <v>425</v>
      </c>
      <c r="E9" s="126">
        <v>207848</v>
      </c>
    </row>
    <row r="10" spans="1:5" x14ac:dyDescent="0.3">
      <c r="A10" s="74" t="s">
        <v>438</v>
      </c>
      <c r="B10" s="120" t="str">
        <f t="shared" si="0"/>
        <v>NoEf_Evf_EvTot</v>
      </c>
      <c r="C10" s="28"/>
      <c r="D10" s="78" t="s">
        <v>214</v>
      </c>
      <c r="E10" s="126">
        <v>943142</v>
      </c>
    </row>
    <row r="11" spans="1:5" x14ac:dyDescent="0.3">
      <c r="A11" s="76"/>
      <c r="C11" s="28"/>
      <c r="D11" s="28"/>
      <c r="E11" s="76"/>
    </row>
    <row r="12" spans="1:5" x14ac:dyDescent="0.3">
      <c r="A12" s="76"/>
      <c r="C12" s="28"/>
      <c r="D12" s="78" t="s">
        <v>426</v>
      </c>
      <c r="E12" s="76"/>
    </row>
    <row r="13" spans="1:5" ht="25.2" x14ac:dyDescent="0.3">
      <c r="A13" s="74" t="s">
        <v>439</v>
      </c>
      <c r="B13" s="120" t="str">
        <f t="shared" si="0"/>
        <v>NoEf_Evf_XFAuk</v>
      </c>
      <c r="C13" s="28" t="s">
        <v>427</v>
      </c>
      <c r="D13" s="28" t="s">
        <v>430</v>
      </c>
      <c r="E13" s="126">
        <v>0</v>
      </c>
    </row>
    <row r="14" spans="1:5" ht="25.2" x14ac:dyDescent="0.3">
      <c r="A14" s="74" t="s">
        <v>440</v>
      </c>
      <c r="B14" s="120" t="str">
        <f t="shared" si="0"/>
        <v>NoEf_Evf_XFAust</v>
      </c>
      <c r="C14" s="28" t="s">
        <v>428</v>
      </c>
      <c r="D14" s="28" t="s">
        <v>431</v>
      </c>
      <c r="E14" s="126">
        <v>0</v>
      </c>
    </row>
    <row r="15" spans="1:5" ht="25.2" x14ac:dyDescent="0.3">
      <c r="A15" s="74" t="s">
        <v>441</v>
      </c>
      <c r="B15" s="120" t="str">
        <f t="shared" si="0"/>
        <v>NoEf_Evf_XFAX</v>
      </c>
      <c r="C15" s="28" t="s">
        <v>429</v>
      </c>
      <c r="D15" s="28" t="s">
        <v>432</v>
      </c>
      <c r="E15" s="126">
        <v>496684</v>
      </c>
    </row>
    <row r="16" spans="1:5" x14ac:dyDescent="0.3">
      <c r="A16" s="74" t="s">
        <v>442</v>
      </c>
      <c r="B16" s="120" t="str">
        <f t="shared" si="0"/>
        <v>NoEf_Evf_XFATot</v>
      </c>
      <c r="C16" s="28"/>
      <c r="D16" s="78" t="s">
        <v>214</v>
      </c>
      <c r="E16" s="126">
        <v>496684</v>
      </c>
    </row>
    <row r="17" spans="3:5" x14ac:dyDescent="0.3">
      <c r="C17" s="100"/>
      <c r="D17" s="101"/>
      <c r="E17" s="102"/>
    </row>
    <row r="18" spans="3:5" hidden="1" x14ac:dyDescent="0.3">
      <c r="C18" s="100"/>
      <c r="D18" s="100"/>
      <c r="E18" s="93"/>
    </row>
    <row r="19" spans="3:5" hidden="1" x14ac:dyDescent="0.3">
      <c r="C19" s="100"/>
      <c r="D19" s="100"/>
      <c r="E19" s="93"/>
    </row>
    <row r="20" spans="3:5" hidden="1" x14ac:dyDescent="0.3">
      <c r="C20" s="100"/>
      <c r="D20" s="100"/>
      <c r="E20" s="93"/>
    </row>
    <row r="21" spans="3:5" hidden="1" x14ac:dyDescent="0.3">
      <c r="C21" s="100"/>
      <c r="D21" s="100"/>
      <c r="E21" s="93"/>
    </row>
    <row r="22" spans="3:5" hidden="1" x14ac:dyDescent="0.3"/>
    <row r="23" spans="3:5" hidden="1" x14ac:dyDescent="0.3"/>
    <row r="24" spans="3:5" hidden="1" x14ac:dyDescent="0.3"/>
  </sheetData>
  <mergeCells count="2">
    <mergeCell ref="C3:E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6"/>
  <sheetViews>
    <sheetView showGridLines="0" topLeftCell="C1" zoomScaleNormal="100" workbookViewId="0">
      <selection activeCell="D3" sqref="D3:E3"/>
    </sheetView>
  </sheetViews>
  <sheetFormatPr defaultColWidth="0" defaultRowHeight="14.4" zeroHeight="1" x14ac:dyDescent="0.3"/>
  <cols>
    <col min="1" max="1" width="12.88671875" style="128" hidden="1" customWidth="1"/>
    <col min="2" max="2" width="13.6640625" style="128" hidden="1" customWidth="1"/>
    <col min="3" max="3" width="12.5546875" style="128" bestFit="1" customWidth="1"/>
    <col min="4" max="4" width="66.88671875" style="128" customWidth="1"/>
    <col min="5" max="5" width="16.5546875" style="128" customWidth="1"/>
    <col min="6" max="6" width="9.109375" style="128" customWidth="1"/>
    <col min="7" max="16384" width="9.109375" style="128" hidden="1"/>
  </cols>
  <sheetData>
    <row r="1" spans="1:5" x14ac:dyDescent="0.3">
      <c r="C1" s="206" t="s">
        <v>1266</v>
      </c>
      <c r="D1" s="206"/>
      <c r="E1" s="206"/>
    </row>
    <row r="2" spans="1:5" x14ac:dyDescent="0.3"/>
    <row r="3" spans="1:5" x14ac:dyDescent="0.3">
      <c r="C3" s="130" t="s">
        <v>1187</v>
      </c>
      <c r="D3" s="232" t="s">
        <v>1293</v>
      </c>
      <c r="E3" s="232"/>
    </row>
    <row r="4" spans="1:5" x14ac:dyDescent="0.3">
      <c r="C4" s="131" t="s">
        <v>1186</v>
      </c>
      <c r="D4" s="233">
        <f>INDEX(Gr13Data,MATCH($D$3,Gr13Navn,0),MATCH(C4,Gr13Var,0))</f>
        <v>5301</v>
      </c>
      <c r="E4" s="233"/>
    </row>
    <row r="5" spans="1:5" x14ac:dyDescent="0.3"/>
    <row r="6" spans="1:5" ht="23.4" x14ac:dyDescent="0.3">
      <c r="C6" s="205" t="s">
        <v>1188</v>
      </c>
      <c r="D6" s="205"/>
      <c r="E6" s="205"/>
    </row>
    <row r="7" spans="1:5" ht="33.75" customHeight="1" x14ac:dyDescent="0.3">
      <c r="A7" s="48" t="s">
        <v>31</v>
      </c>
      <c r="B7" s="74" t="s">
        <v>37</v>
      </c>
      <c r="C7" s="1"/>
      <c r="D7" s="5"/>
      <c r="E7" s="84" t="s">
        <v>1004</v>
      </c>
    </row>
    <row r="8" spans="1:5" x14ac:dyDescent="0.3">
      <c r="A8" s="51" t="s">
        <v>32</v>
      </c>
      <c r="B8" s="128" t="str">
        <f t="shared" ref="B8:B25" si="0">"Res_"&amp;A8&amp;"_"&amp;$B$7</f>
        <v>Res_Rind_RY</v>
      </c>
      <c r="C8" s="73" t="s">
        <v>0</v>
      </c>
      <c r="D8" s="73" t="s">
        <v>14</v>
      </c>
      <c r="E8" s="202">
        <f t="shared" ref="E8:E25" si="1">INDEX(Gr13Data,MATCH($D$3,Gr13Navn,0),MATCH(B8,Gr13Var,0))</f>
        <v>1133040</v>
      </c>
    </row>
    <row r="9" spans="1:5" x14ac:dyDescent="0.3">
      <c r="A9" s="51" t="s">
        <v>33</v>
      </c>
      <c r="B9" s="128" t="str">
        <f t="shared" si="0"/>
        <v>Res_Rudg_RY</v>
      </c>
      <c r="C9" s="73" t="s">
        <v>1</v>
      </c>
      <c r="D9" s="73" t="s">
        <v>15</v>
      </c>
      <c r="E9" s="202">
        <f t="shared" si="1"/>
        <v>52622</v>
      </c>
    </row>
    <row r="10" spans="1:5" x14ac:dyDescent="0.3">
      <c r="A10" s="51" t="s">
        <v>844</v>
      </c>
      <c r="B10" s="128" t="str">
        <f t="shared" si="0"/>
        <v>Res_TotR_RY</v>
      </c>
      <c r="C10" s="73"/>
      <c r="D10" s="83" t="s">
        <v>16</v>
      </c>
      <c r="E10" s="202">
        <f t="shared" si="1"/>
        <v>1080418</v>
      </c>
    </row>
    <row r="11" spans="1:5" x14ac:dyDescent="0.3">
      <c r="A11" s="51" t="s">
        <v>34</v>
      </c>
      <c r="B11" s="128" t="str">
        <f t="shared" si="0"/>
        <v>Res_UdAk_RY</v>
      </c>
      <c r="C11" s="73" t="s">
        <v>2</v>
      </c>
      <c r="D11" s="73" t="s">
        <v>17</v>
      </c>
      <c r="E11" s="202">
        <f t="shared" si="1"/>
        <v>43824</v>
      </c>
    </row>
    <row r="12" spans="1:5" x14ac:dyDescent="0.3">
      <c r="A12" s="51" t="s">
        <v>845</v>
      </c>
      <c r="B12" s="128" t="str">
        <f t="shared" si="0"/>
        <v>Res_GPi_RY</v>
      </c>
      <c r="C12" s="73" t="s">
        <v>3</v>
      </c>
      <c r="D12" s="73" t="s">
        <v>18</v>
      </c>
      <c r="E12" s="202">
        <f t="shared" si="1"/>
        <v>596877</v>
      </c>
    </row>
    <row r="13" spans="1:5" x14ac:dyDescent="0.3">
      <c r="A13" s="51" t="s">
        <v>846</v>
      </c>
      <c r="B13" s="128" t="str">
        <f t="shared" si="0"/>
        <v>Res_GPu_RY</v>
      </c>
      <c r="C13" s="73" t="s">
        <v>4</v>
      </c>
      <c r="D13" s="73" t="s">
        <v>19</v>
      </c>
      <c r="E13" s="202">
        <f t="shared" si="1"/>
        <v>61731</v>
      </c>
    </row>
    <row r="14" spans="1:5" x14ac:dyDescent="0.3">
      <c r="A14" s="51" t="s">
        <v>847</v>
      </c>
      <c r="B14" s="128" t="str">
        <f t="shared" si="0"/>
        <v>Res_RGTot_RY</v>
      </c>
      <c r="C14" s="73"/>
      <c r="D14" s="83" t="s">
        <v>20</v>
      </c>
      <c r="E14" s="202">
        <f t="shared" si="1"/>
        <v>1659388</v>
      </c>
    </row>
    <row r="15" spans="1:5" x14ac:dyDescent="0.3">
      <c r="A15" s="51" t="s">
        <v>35</v>
      </c>
      <c r="B15" s="128" t="str">
        <f t="shared" si="0"/>
        <v>Res_Kreg_RY</v>
      </c>
      <c r="C15" s="73" t="s">
        <v>5</v>
      </c>
      <c r="D15" s="73" t="s">
        <v>21</v>
      </c>
      <c r="E15" s="202">
        <f t="shared" si="1"/>
        <v>901522</v>
      </c>
    </row>
    <row r="16" spans="1:5" x14ac:dyDescent="0.3">
      <c r="A16" s="51" t="s">
        <v>848</v>
      </c>
      <c r="B16" s="128" t="str">
        <f t="shared" si="0"/>
        <v>Res_Xdi_RY</v>
      </c>
      <c r="C16" s="73" t="s">
        <v>6</v>
      </c>
      <c r="D16" s="73" t="s">
        <v>22</v>
      </c>
      <c r="E16" s="202">
        <f t="shared" si="1"/>
        <v>57403</v>
      </c>
    </row>
    <row r="17" spans="1:5" x14ac:dyDescent="0.3">
      <c r="A17" s="51" t="s">
        <v>849</v>
      </c>
      <c r="B17" s="128" t="str">
        <f t="shared" si="0"/>
        <v>Res_UPa_RY</v>
      </c>
      <c r="C17" s="73" t="s">
        <v>7</v>
      </c>
      <c r="D17" s="73" t="s">
        <v>23</v>
      </c>
      <c r="E17" s="202">
        <f t="shared" si="1"/>
        <v>1264432</v>
      </c>
    </row>
    <row r="18" spans="1:5" x14ac:dyDescent="0.3">
      <c r="A18" s="51" t="s">
        <v>36</v>
      </c>
      <c r="B18" s="128" t="str">
        <f t="shared" si="0"/>
        <v>Res_ImMa_RY</v>
      </c>
      <c r="C18" s="73" t="s">
        <v>8</v>
      </c>
      <c r="D18" s="73" t="s">
        <v>24</v>
      </c>
      <c r="E18" s="202">
        <f t="shared" si="1"/>
        <v>26635</v>
      </c>
    </row>
    <row r="19" spans="1:5" x14ac:dyDescent="0.3">
      <c r="A19" s="51" t="s">
        <v>850</v>
      </c>
      <c r="B19" s="128" t="str">
        <f t="shared" si="0"/>
        <v>Res_Xdu_RY</v>
      </c>
      <c r="C19" s="73" t="s">
        <v>9</v>
      </c>
      <c r="D19" s="73" t="s">
        <v>25</v>
      </c>
      <c r="E19" s="202">
        <f t="shared" si="1"/>
        <v>47235</v>
      </c>
    </row>
    <row r="20" spans="1:5" x14ac:dyDescent="0.3">
      <c r="A20" s="51" t="s">
        <v>851</v>
      </c>
      <c r="B20" s="128" t="str">
        <f t="shared" si="0"/>
        <v>Res_UGn_RY</v>
      </c>
      <c r="C20" s="73" t="s">
        <v>10</v>
      </c>
      <c r="D20" s="73" t="s">
        <v>26</v>
      </c>
      <c r="E20" s="202">
        <f t="shared" si="1"/>
        <v>4626</v>
      </c>
    </row>
    <row r="21" spans="1:5" x14ac:dyDescent="0.3">
      <c r="A21" s="51" t="s">
        <v>852</v>
      </c>
      <c r="B21" s="128" t="str">
        <f t="shared" si="0"/>
        <v>Res_Rat_RY</v>
      </c>
      <c r="C21" s="73" t="s">
        <v>11</v>
      </c>
      <c r="D21" s="73" t="s">
        <v>27</v>
      </c>
      <c r="E21" s="202">
        <f t="shared" si="1"/>
        <v>20729</v>
      </c>
    </row>
    <row r="22" spans="1:5" x14ac:dyDescent="0.3">
      <c r="A22" s="51" t="s">
        <v>853</v>
      </c>
      <c r="B22" s="128" t="str">
        <f t="shared" si="0"/>
        <v>Res_Raa_RY</v>
      </c>
      <c r="C22" s="73" t="s">
        <v>12</v>
      </c>
      <c r="D22" s="73" t="s">
        <v>28</v>
      </c>
      <c r="E22" s="202">
        <f t="shared" si="1"/>
        <v>0</v>
      </c>
    </row>
    <row r="23" spans="1:5" x14ac:dyDescent="0.3">
      <c r="A23" s="51" t="s">
        <v>854</v>
      </c>
      <c r="B23" s="128" t="str">
        <f t="shared" si="0"/>
        <v>Res_RfS_RY</v>
      </c>
      <c r="C23" s="73"/>
      <c r="D23" s="83" t="s">
        <v>29</v>
      </c>
      <c r="E23" s="202">
        <f t="shared" si="1"/>
        <v>1296113</v>
      </c>
    </row>
    <row r="24" spans="1:5" x14ac:dyDescent="0.3">
      <c r="A24" s="51" t="s">
        <v>30</v>
      </c>
      <c r="B24" s="128" t="str">
        <f t="shared" si="0"/>
        <v>Res_Skat_RY</v>
      </c>
      <c r="C24" s="73" t="s">
        <v>13</v>
      </c>
      <c r="D24" s="73" t="s">
        <v>30</v>
      </c>
      <c r="E24" s="202">
        <f t="shared" si="1"/>
        <v>140640</v>
      </c>
    </row>
    <row r="25" spans="1:5" x14ac:dyDescent="0.3">
      <c r="A25" s="51" t="s">
        <v>855</v>
      </c>
      <c r="B25" s="128" t="str">
        <f t="shared" si="0"/>
        <v>Res_RP_RY</v>
      </c>
      <c r="C25" s="73"/>
      <c r="D25" s="83" t="s">
        <v>519</v>
      </c>
      <c r="E25" s="202">
        <f t="shared" si="1"/>
        <v>1155472</v>
      </c>
    </row>
    <row r="26" spans="1:5" x14ac:dyDescent="0.3"/>
  </sheetData>
  <sheetProtection algorithmName="SHA-512" hashValue="FvXqF01a65ZtRhXCyuYb75PNhjqeW5uQeIi+nZycofNt9hMg1lNru0f3aeCj+dntvqLJwKhHgWIBcQxoRpaUwQ==" saltValue="0PSrFhoUO+OFEFlHfElEgA==" spinCount="100000" sheet="1" objects="1" scenarios="1"/>
  <mergeCells count="4">
    <mergeCell ref="C6:E6"/>
    <mergeCell ref="D3:E3"/>
    <mergeCell ref="D4:E4"/>
    <mergeCell ref="C1:E1"/>
  </mergeCells>
  <dataValidations count="1">
    <dataValidation type="list" allowBlank="1" showInputMessage="1" showErrorMessage="1" sqref="D3">
      <formula1>Gr13Navn</formula1>
    </dataValidation>
  </dataValidation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75"/>
  <sheetViews>
    <sheetView showGridLines="0" topLeftCell="C1" zoomScaleNormal="100" workbookViewId="0">
      <selection activeCell="E3" sqref="E3:F3"/>
    </sheetView>
  </sheetViews>
  <sheetFormatPr defaultColWidth="0" defaultRowHeight="14.4" zeroHeight="1" x14ac:dyDescent="0.3"/>
  <cols>
    <col min="1" max="1" width="12.88671875" style="128" hidden="1" customWidth="1"/>
    <col min="2" max="2" width="15.5546875" style="128" hidden="1" customWidth="1"/>
    <col min="3" max="4" width="7" style="128" customWidth="1"/>
    <col min="5" max="5" width="90.109375" style="128" bestFit="1" customWidth="1"/>
    <col min="6" max="6" width="19.33203125" style="128" customWidth="1"/>
    <col min="7" max="7" width="9.109375" style="128" customWidth="1"/>
    <col min="8" max="16384" width="9.109375" style="128" hidden="1"/>
  </cols>
  <sheetData>
    <row r="1" spans="1:6" x14ac:dyDescent="0.3">
      <c r="C1" s="206" t="s">
        <v>1266</v>
      </c>
      <c r="D1" s="206"/>
      <c r="E1" s="206"/>
    </row>
    <row r="2" spans="1:6" s="3" customFormat="1" x14ac:dyDescent="0.3"/>
    <row r="3" spans="1:6" s="3" customFormat="1" x14ac:dyDescent="0.3">
      <c r="C3" s="234" t="s">
        <v>1187</v>
      </c>
      <c r="D3" s="234"/>
      <c r="E3" s="236" t="s">
        <v>1293</v>
      </c>
      <c r="F3" s="236"/>
    </row>
    <row r="4" spans="1:6" x14ac:dyDescent="0.3">
      <c r="C4" s="235" t="s">
        <v>1186</v>
      </c>
      <c r="D4" s="235"/>
      <c r="E4" s="233">
        <f>INDEX(Gr13Data,MATCH($E$3,Gr13Navn,0),MATCH(C4,Gr13Var,0))</f>
        <v>5301</v>
      </c>
      <c r="F4" s="233"/>
    </row>
    <row r="5" spans="1:6" customFormat="1" x14ac:dyDescent="0.3"/>
    <row r="6" spans="1:6" ht="23.4" x14ac:dyDescent="0.3">
      <c r="C6" s="207" t="s">
        <v>1189</v>
      </c>
      <c r="D6" s="207"/>
      <c r="E6" s="207"/>
      <c r="F6" s="207"/>
    </row>
    <row r="7" spans="1:6" ht="25.2" x14ac:dyDescent="0.3">
      <c r="C7" s="73"/>
      <c r="D7" s="73"/>
      <c r="E7" s="83"/>
      <c r="F7" s="76" t="s">
        <v>921</v>
      </c>
    </row>
    <row r="8" spans="1:6" x14ac:dyDescent="0.3">
      <c r="A8" s="47" t="s">
        <v>31</v>
      </c>
      <c r="B8" s="51" t="s">
        <v>104</v>
      </c>
      <c r="C8" s="73"/>
      <c r="D8" s="73"/>
      <c r="E8" s="83" t="s">
        <v>43</v>
      </c>
      <c r="F8" s="76"/>
    </row>
    <row r="9" spans="1:6" x14ac:dyDescent="0.3">
      <c r="A9" s="74" t="s">
        <v>856</v>
      </c>
      <c r="B9" s="128" t="str">
        <f t="shared" ref="B9:B30" si="0">"Bal_"&amp;$B$8&amp;"_"&amp;A9</f>
        <v>Bal_BO_Akac</v>
      </c>
      <c r="C9" s="73" t="s">
        <v>0</v>
      </c>
      <c r="D9" s="73"/>
      <c r="E9" s="73" t="s">
        <v>44</v>
      </c>
      <c r="F9" s="202">
        <f t="shared" ref="F9:F30" si="1">INDEX(Gr13Data,MATCH($E$3,Gr13Navn,0),MATCH(B9,Gr13Var,0))</f>
        <v>908364</v>
      </c>
    </row>
    <row r="10" spans="1:6" x14ac:dyDescent="0.3">
      <c r="A10" s="74" t="s">
        <v>857</v>
      </c>
      <c r="B10" s="128" t="str">
        <f t="shared" si="0"/>
        <v>Bal_BO_Agb</v>
      </c>
      <c r="C10" s="73" t="s">
        <v>1</v>
      </c>
      <c r="D10" s="73"/>
      <c r="E10" s="73" t="s">
        <v>45</v>
      </c>
      <c r="F10" s="202">
        <f t="shared" si="1"/>
        <v>0</v>
      </c>
    </row>
    <row r="11" spans="1:6" x14ac:dyDescent="0.3">
      <c r="A11" s="74" t="s">
        <v>461</v>
      </c>
      <c r="B11" s="128" t="str">
        <f t="shared" si="0"/>
        <v>Bal_BO_Atkc</v>
      </c>
      <c r="C11" s="73" t="s">
        <v>2</v>
      </c>
      <c r="D11" s="73"/>
      <c r="E11" s="73" t="s">
        <v>46</v>
      </c>
      <c r="F11" s="202">
        <f t="shared" si="1"/>
        <v>6007781</v>
      </c>
    </row>
    <row r="12" spans="1:6" x14ac:dyDescent="0.3">
      <c r="A12" s="74" t="s">
        <v>462</v>
      </c>
      <c r="B12" s="128" t="str">
        <f t="shared" si="0"/>
        <v>Bal_BO_Autd</v>
      </c>
      <c r="C12" s="73" t="s">
        <v>3</v>
      </c>
      <c r="D12" s="73"/>
      <c r="E12" s="73" t="s">
        <v>47</v>
      </c>
      <c r="F12" s="202">
        <f t="shared" si="1"/>
        <v>0</v>
      </c>
    </row>
    <row r="13" spans="1:6" x14ac:dyDescent="0.3">
      <c r="A13" s="74" t="s">
        <v>463</v>
      </c>
      <c r="B13" s="128" t="str">
        <f t="shared" si="0"/>
        <v>Bal_BO_Auta</v>
      </c>
      <c r="C13" s="73" t="s">
        <v>4</v>
      </c>
      <c r="D13" s="73"/>
      <c r="E13" s="73" t="s">
        <v>48</v>
      </c>
      <c r="F13" s="202">
        <f t="shared" si="1"/>
        <v>21682772</v>
      </c>
    </row>
    <row r="14" spans="1:6" x14ac:dyDescent="0.3">
      <c r="A14" s="74" t="s">
        <v>464</v>
      </c>
      <c r="B14" s="128" t="str">
        <f t="shared" si="0"/>
        <v>Bal_BO_Aod</v>
      </c>
      <c r="C14" s="73" t="s">
        <v>5</v>
      </c>
      <c r="D14" s="73"/>
      <c r="E14" s="73" t="s">
        <v>49</v>
      </c>
      <c r="F14" s="202">
        <f t="shared" si="1"/>
        <v>11812388</v>
      </c>
    </row>
    <row r="15" spans="1:6" x14ac:dyDescent="0.3">
      <c r="A15" s="74" t="s">
        <v>465</v>
      </c>
      <c r="B15" s="128" t="str">
        <f t="shared" si="0"/>
        <v>Bal_BO_Aoa</v>
      </c>
      <c r="C15" s="73" t="s">
        <v>6</v>
      </c>
      <c r="D15" s="73"/>
      <c r="E15" s="73" t="s">
        <v>50</v>
      </c>
      <c r="F15" s="202">
        <f t="shared" si="1"/>
        <v>0</v>
      </c>
    </row>
    <row r="16" spans="1:6" x14ac:dyDescent="0.3">
      <c r="A16" s="74" t="s">
        <v>858</v>
      </c>
      <c r="B16" s="128" t="str">
        <f t="shared" si="0"/>
        <v>Bal_BO_Aak</v>
      </c>
      <c r="C16" s="73" t="s">
        <v>7</v>
      </c>
      <c r="D16" s="73"/>
      <c r="E16" s="73" t="s">
        <v>51</v>
      </c>
      <c r="F16" s="202">
        <f t="shared" si="1"/>
        <v>2045320</v>
      </c>
    </row>
    <row r="17" spans="1:6" x14ac:dyDescent="0.3">
      <c r="A17" s="74" t="s">
        <v>859</v>
      </c>
      <c r="B17" s="128" t="str">
        <f t="shared" si="0"/>
        <v>Bal_BO_Akav</v>
      </c>
      <c r="C17" s="73" t="s">
        <v>8</v>
      </c>
      <c r="D17" s="73"/>
      <c r="E17" s="73" t="s">
        <v>52</v>
      </c>
      <c r="F17" s="202">
        <f t="shared" si="1"/>
        <v>0</v>
      </c>
    </row>
    <row r="18" spans="1:6" x14ac:dyDescent="0.3">
      <c r="A18" s="74" t="s">
        <v>860</v>
      </c>
      <c r="B18" s="128" t="str">
        <f t="shared" si="0"/>
        <v>Bal_BO_Aktv</v>
      </c>
      <c r="C18" s="73" t="s">
        <v>9</v>
      </c>
      <c r="D18" s="73"/>
      <c r="E18" s="73" t="s">
        <v>53</v>
      </c>
      <c r="F18" s="202">
        <f t="shared" si="1"/>
        <v>278790</v>
      </c>
    </row>
    <row r="19" spans="1:6" x14ac:dyDescent="0.3">
      <c r="A19" s="74" t="s">
        <v>861</v>
      </c>
      <c r="B19" s="128" t="str">
        <f t="shared" si="0"/>
        <v>Bal_BO_Aatp</v>
      </c>
      <c r="C19" s="73" t="s">
        <v>10</v>
      </c>
      <c r="D19" s="73"/>
      <c r="E19" s="73" t="s">
        <v>54</v>
      </c>
      <c r="F19" s="202">
        <f t="shared" si="1"/>
        <v>2727496</v>
      </c>
    </row>
    <row r="20" spans="1:6" x14ac:dyDescent="0.3">
      <c r="A20" s="74" t="s">
        <v>862</v>
      </c>
      <c r="B20" s="128" t="str">
        <f t="shared" si="0"/>
        <v>Bal_BO_Aia</v>
      </c>
      <c r="C20" s="73" t="s">
        <v>11</v>
      </c>
      <c r="D20" s="73"/>
      <c r="E20" s="73" t="s">
        <v>55</v>
      </c>
      <c r="F20" s="202">
        <f t="shared" si="1"/>
        <v>0</v>
      </c>
    </row>
    <row r="21" spans="1:6" x14ac:dyDescent="0.3">
      <c r="A21" s="74" t="s">
        <v>963</v>
      </c>
      <c r="B21" s="128" t="str">
        <f t="shared" si="0"/>
        <v>Bal_BO_AgbTot</v>
      </c>
      <c r="C21" s="73" t="s">
        <v>12</v>
      </c>
      <c r="D21" s="73"/>
      <c r="E21" s="73" t="s">
        <v>56</v>
      </c>
      <c r="F21" s="202">
        <f t="shared" si="1"/>
        <v>894843</v>
      </c>
    </row>
    <row r="22" spans="1:6" x14ac:dyDescent="0.3">
      <c r="A22" s="74" t="s">
        <v>863</v>
      </c>
      <c r="B22" s="128" t="str">
        <f t="shared" si="0"/>
        <v>Bal_BO_Aie</v>
      </c>
      <c r="C22" s="73"/>
      <c r="D22" s="73" t="s">
        <v>937</v>
      </c>
      <c r="E22" s="73" t="s">
        <v>57</v>
      </c>
      <c r="F22" s="202">
        <f t="shared" si="1"/>
        <v>37563</v>
      </c>
    </row>
    <row r="23" spans="1:6" x14ac:dyDescent="0.3">
      <c r="A23" s="74" t="s">
        <v>864</v>
      </c>
      <c r="B23" s="128" t="str">
        <f t="shared" si="0"/>
        <v>Bal_BO_Ade</v>
      </c>
      <c r="C23" s="73"/>
      <c r="D23" s="73" t="s">
        <v>938</v>
      </c>
      <c r="E23" s="73" t="s">
        <v>58</v>
      </c>
      <c r="F23" s="202">
        <f t="shared" si="1"/>
        <v>857280</v>
      </c>
    </row>
    <row r="24" spans="1:6" x14ac:dyDescent="0.3">
      <c r="A24" s="74" t="s">
        <v>865</v>
      </c>
      <c r="B24" s="128" t="str">
        <f t="shared" si="0"/>
        <v>Bal_BO_Axma</v>
      </c>
      <c r="C24" s="73" t="s">
        <v>13</v>
      </c>
      <c r="D24" s="73"/>
      <c r="E24" s="73" t="s">
        <v>59</v>
      </c>
      <c r="F24" s="202">
        <f t="shared" si="1"/>
        <v>74571</v>
      </c>
    </row>
    <row r="25" spans="1:6" x14ac:dyDescent="0.3">
      <c r="A25" s="74" t="s">
        <v>866</v>
      </c>
      <c r="B25" s="128" t="str">
        <f t="shared" si="0"/>
        <v>Bal_BO_Aas</v>
      </c>
      <c r="C25" s="73" t="s">
        <v>38</v>
      </c>
      <c r="D25" s="73"/>
      <c r="E25" s="73" t="s">
        <v>60</v>
      </c>
      <c r="F25" s="202">
        <f t="shared" si="1"/>
        <v>47880</v>
      </c>
    </row>
    <row r="26" spans="1:6" x14ac:dyDescent="0.3">
      <c r="A26" s="74" t="s">
        <v>869</v>
      </c>
      <c r="B26" s="128" t="str">
        <f t="shared" si="0"/>
        <v>Bal_BO_Aus</v>
      </c>
      <c r="C26" s="73" t="s">
        <v>39</v>
      </c>
      <c r="D26" s="73"/>
      <c r="E26" s="73" t="s">
        <v>61</v>
      </c>
      <c r="F26" s="202">
        <f t="shared" si="1"/>
        <v>19495</v>
      </c>
    </row>
    <row r="27" spans="1:6" x14ac:dyDescent="0.3">
      <c r="A27" s="74" t="s">
        <v>867</v>
      </c>
      <c r="B27" s="128" t="str">
        <f t="shared" si="0"/>
        <v>Bal_BO_Aamb</v>
      </c>
      <c r="C27" s="73" t="s">
        <v>40</v>
      </c>
      <c r="D27" s="73"/>
      <c r="E27" s="73" t="s">
        <v>62</v>
      </c>
      <c r="F27" s="202">
        <f t="shared" si="1"/>
        <v>2157</v>
      </c>
    </row>
    <row r="28" spans="1:6" x14ac:dyDescent="0.3">
      <c r="A28" s="74" t="s">
        <v>868</v>
      </c>
      <c r="B28" s="128" t="str">
        <f t="shared" si="0"/>
        <v>Bal_BO_Axa</v>
      </c>
      <c r="C28" s="73" t="s">
        <v>41</v>
      </c>
      <c r="D28" s="73"/>
      <c r="E28" s="73" t="s">
        <v>63</v>
      </c>
      <c r="F28" s="202">
        <f t="shared" si="1"/>
        <v>733872</v>
      </c>
    </row>
    <row r="29" spans="1:6" x14ac:dyDescent="0.3">
      <c r="A29" s="74" t="s">
        <v>870</v>
      </c>
      <c r="B29" s="128" t="str">
        <f t="shared" si="0"/>
        <v>Bal_BO_Apap</v>
      </c>
      <c r="C29" s="73" t="s">
        <v>42</v>
      </c>
      <c r="D29" s="73"/>
      <c r="E29" s="73" t="s">
        <v>64</v>
      </c>
      <c r="F29" s="202">
        <f t="shared" si="1"/>
        <v>25610</v>
      </c>
    </row>
    <row r="30" spans="1:6" x14ac:dyDescent="0.3">
      <c r="A30" s="74" t="s">
        <v>466</v>
      </c>
      <c r="B30" s="128" t="str">
        <f t="shared" si="0"/>
        <v>Bal_BO_ATot</v>
      </c>
      <c r="C30" s="73"/>
      <c r="D30" s="73"/>
      <c r="E30" s="83" t="s">
        <v>65</v>
      </c>
      <c r="F30" s="202">
        <f t="shared" si="1"/>
        <v>47261341</v>
      </c>
    </row>
    <row r="31" spans="1:6" x14ac:dyDescent="0.3">
      <c r="A31" s="75"/>
      <c r="C31" s="73"/>
      <c r="D31" s="73"/>
      <c r="E31" s="73"/>
      <c r="F31" s="203"/>
    </row>
    <row r="32" spans="1:6" x14ac:dyDescent="0.3">
      <c r="A32" s="75"/>
      <c r="C32" s="73"/>
      <c r="D32" s="73"/>
      <c r="E32" s="83" t="s">
        <v>66</v>
      </c>
      <c r="F32" s="203"/>
    </row>
    <row r="33" spans="1:6" x14ac:dyDescent="0.3">
      <c r="A33" s="75"/>
      <c r="C33" s="73"/>
      <c r="D33" s="73"/>
      <c r="E33" s="73"/>
      <c r="F33" s="203"/>
    </row>
    <row r="34" spans="1:6" x14ac:dyDescent="0.3">
      <c r="A34" s="75"/>
      <c r="C34" s="73"/>
      <c r="D34" s="73"/>
      <c r="E34" s="83" t="s">
        <v>67</v>
      </c>
      <c r="F34" s="203"/>
    </row>
    <row r="35" spans="1:6" x14ac:dyDescent="0.3">
      <c r="A35" s="74" t="s">
        <v>872</v>
      </c>
      <c r="B35" s="128" t="str">
        <f t="shared" ref="B35:B45" si="2">"Bal_"&amp;$B$8&amp;"_"&amp;A35</f>
        <v>Bal_BO_PGkc</v>
      </c>
      <c r="C35" s="73" t="s">
        <v>0</v>
      </c>
      <c r="D35" s="73"/>
      <c r="E35" s="73" t="s">
        <v>68</v>
      </c>
      <c r="F35" s="202">
        <f t="shared" ref="F35:F45" si="3">INDEX(Gr13Data,MATCH($E$3,Gr13Navn,0),MATCH(B35,Gr13Var,0))</f>
        <v>2080697</v>
      </c>
    </row>
    <row r="36" spans="1:6" x14ac:dyDescent="0.3">
      <c r="A36" s="74" t="s">
        <v>873</v>
      </c>
      <c r="B36" s="128" t="str">
        <f t="shared" si="2"/>
        <v>Bal_BO_PGiag</v>
      </c>
      <c r="C36" s="73" t="s">
        <v>1</v>
      </c>
      <c r="D36" s="73"/>
      <c r="E36" s="73" t="s">
        <v>69</v>
      </c>
      <c r="F36" s="202">
        <f t="shared" si="3"/>
        <v>34733159</v>
      </c>
    </row>
    <row r="37" spans="1:6" x14ac:dyDescent="0.3">
      <c r="A37" s="74" t="s">
        <v>874</v>
      </c>
      <c r="B37" s="128" t="str">
        <f t="shared" si="2"/>
        <v>Bal_BO_PGip</v>
      </c>
      <c r="C37" s="73" t="s">
        <v>2</v>
      </c>
      <c r="D37" s="73"/>
      <c r="E37" s="73" t="s">
        <v>70</v>
      </c>
      <c r="F37" s="202">
        <f t="shared" si="3"/>
        <v>2727496</v>
      </c>
    </row>
    <row r="38" spans="1:6" x14ac:dyDescent="0.3">
      <c r="A38" s="74" t="s">
        <v>875</v>
      </c>
      <c r="B38" s="128" t="str">
        <f t="shared" si="2"/>
        <v>Bal_BO_PGuod</v>
      </c>
      <c r="C38" s="73" t="s">
        <v>3</v>
      </c>
      <c r="D38" s="73"/>
      <c r="E38" s="73" t="s">
        <v>71</v>
      </c>
      <c r="F38" s="202">
        <f t="shared" si="3"/>
        <v>0</v>
      </c>
    </row>
    <row r="39" spans="1:6" x14ac:dyDescent="0.3">
      <c r="A39" s="74" t="s">
        <v>876</v>
      </c>
      <c r="B39" s="128" t="str">
        <f t="shared" si="2"/>
        <v>Bal_BO_PGuoa</v>
      </c>
      <c r="C39" s="73" t="s">
        <v>4</v>
      </c>
      <c r="D39" s="73"/>
      <c r="E39" s="73" t="s">
        <v>72</v>
      </c>
      <c r="F39" s="202">
        <f t="shared" si="3"/>
        <v>0</v>
      </c>
    </row>
    <row r="40" spans="1:6" x14ac:dyDescent="0.3">
      <c r="A40" s="74" t="s">
        <v>877</v>
      </c>
      <c r="B40" s="128" t="str">
        <f t="shared" si="2"/>
        <v>Bal_BO_PGxfd</v>
      </c>
      <c r="C40" s="73" t="s">
        <v>5</v>
      </c>
      <c r="D40" s="73"/>
      <c r="E40" s="73" t="s">
        <v>73</v>
      </c>
      <c r="F40" s="202">
        <f t="shared" si="3"/>
        <v>54773</v>
      </c>
    </row>
    <row r="41" spans="1:6" x14ac:dyDescent="0.3">
      <c r="A41" s="74" t="s">
        <v>878</v>
      </c>
      <c r="B41" s="128" t="str">
        <f t="shared" si="2"/>
        <v>Bal_BO_PGas</v>
      </c>
      <c r="C41" s="73" t="s">
        <v>6</v>
      </c>
      <c r="D41" s="73"/>
      <c r="E41" s="73" t="s">
        <v>74</v>
      </c>
      <c r="F41" s="202">
        <f t="shared" si="3"/>
        <v>0</v>
      </c>
    </row>
    <row r="42" spans="1:6" x14ac:dyDescent="0.3">
      <c r="A42" s="74" t="s">
        <v>879</v>
      </c>
      <c r="B42" s="128" t="str">
        <f t="shared" si="2"/>
        <v>Bal_BO_PGmof</v>
      </c>
      <c r="C42" s="73" t="s">
        <v>7</v>
      </c>
      <c r="D42" s="73"/>
      <c r="E42" s="73" t="s">
        <v>75</v>
      </c>
      <c r="F42" s="202">
        <f t="shared" si="3"/>
        <v>0</v>
      </c>
    </row>
    <row r="43" spans="1:6" x14ac:dyDescent="0.3">
      <c r="A43" s="74" t="s">
        <v>880</v>
      </c>
      <c r="B43" s="128" t="str">
        <f t="shared" si="2"/>
        <v>Bal_BO_PGxap</v>
      </c>
      <c r="C43" s="73" t="s">
        <v>8</v>
      </c>
      <c r="D43" s="73"/>
      <c r="E43" s="73" t="s">
        <v>76</v>
      </c>
      <c r="F43" s="202">
        <f t="shared" si="3"/>
        <v>811138</v>
      </c>
    </row>
    <row r="44" spans="1:6" x14ac:dyDescent="0.3">
      <c r="A44" s="74" t="s">
        <v>881</v>
      </c>
      <c r="B44" s="128" t="str">
        <f t="shared" si="2"/>
        <v>Bal_BO_PGpaf</v>
      </c>
      <c r="C44" s="73" t="s">
        <v>9</v>
      </c>
      <c r="D44" s="73"/>
      <c r="E44" s="73" t="s">
        <v>64</v>
      </c>
      <c r="F44" s="202">
        <f t="shared" si="3"/>
        <v>23044</v>
      </c>
    </row>
    <row r="45" spans="1:6" x14ac:dyDescent="0.3">
      <c r="A45" s="74" t="s">
        <v>882</v>
      </c>
      <c r="B45" s="128" t="str">
        <f t="shared" si="2"/>
        <v>Bal_BO_PGTot</v>
      </c>
      <c r="C45" s="73"/>
      <c r="D45" s="73"/>
      <c r="E45" s="83" t="s">
        <v>77</v>
      </c>
      <c r="F45" s="202">
        <f t="shared" si="3"/>
        <v>40430308</v>
      </c>
    </row>
    <row r="46" spans="1:6" x14ac:dyDescent="0.3">
      <c r="A46" s="75"/>
      <c r="C46" s="73"/>
      <c r="D46" s="73"/>
      <c r="E46" s="73"/>
      <c r="F46" s="203"/>
    </row>
    <row r="47" spans="1:6" x14ac:dyDescent="0.3">
      <c r="A47" s="75"/>
      <c r="C47" s="73"/>
      <c r="D47" s="73"/>
      <c r="E47" s="83" t="s">
        <v>78</v>
      </c>
      <c r="F47" s="203"/>
    </row>
    <row r="48" spans="1:6" x14ac:dyDescent="0.3">
      <c r="A48" s="74" t="s">
        <v>883</v>
      </c>
      <c r="B48" s="128" t="str">
        <f t="shared" ref="B48:B53" si="4">"Bal_"&amp;$B$8&amp;"_"&amp;A48</f>
        <v>Bal_BO_PHpf</v>
      </c>
      <c r="C48" s="73" t="s">
        <v>10</v>
      </c>
      <c r="D48" s="73"/>
      <c r="E48" s="73" t="s">
        <v>79</v>
      </c>
      <c r="F48" s="202">
        <f t="shared" ref="F48:F53" si="5">INDEX(Gr13Data,MATCH($E$3,Gr13Navn,0),MATCH(B48,Gr13Var,0))</f>
        <v>0</v>
      </c>
    </row>
    <row r="49" spans="1:6" x14ac:dyDescent="0.3">
      <c r="A49" s="74" t="s">
        <v>884</v>
      </c>
      <c r="B49" s="128" t="str">
        <f t="shared" si="4"/>
        <v>Bal_BO_PHus</v>
      </c>
      <c r="C49" s="73" t="s">
        <v>11</v>
      </c>
      <c r="D49" s="73"/>
      <c r="E49" s="73" t="s">
        <v>80</v>
      </c>
      <c r="F49" s="202">
        <f t="shared" si="5"/>
        <v>0</v>
      </c>
    </row>
    <row r="50" spans="1:6" x14ac:dyDescent="0.3">
      <c r="A50" s="74" t="s">
        <v>885</v>
      </c>
      <c r="B50" s="128" t="str">
        <f t="shared" si="4"/>
        <v>Bal_BO_PHrs</v>
      </c>
      <c r="C50" s="73" t="s">
        <v>12</v>
      </c>
      <c r="D50" s="73"/>
      <c r="E50" s="73" t="s">
        <v>81</v>
      </c>
      <c r="F50" s="202">
        <f t="shared" si="5"/>
        <v>0</v>
      </c>
    </row>
    <row r="51" spans="1:6" x14ac:dyDescent="0.3">
      <c r="A51" s="74" t="s">
        <v>886</v>
      </c>
      <c r="B51" s="128" t="str">
        <f t="shared" si="4"/>
        <v>Bal_BO_PHtg</v>
      </c>
      <c r="C51" s="73" t="s">
        <v>13</v>
      </c>
      <c r="D51" s="73"/>
      <c r="E51" s="73" t="s">
        <v>82</v>
      </c>
      <c r="F51" s="202">
        <f t="shared" si="5"/>
        <v>30750</v>
      </c>
    </row>
    <row r="52" spans="1:6" x14ac:dyDescent="0.3">
      <c r="A52" s="74" t="s">
        <v>887</v>
      </c>
      <c r="B52" s="128" t="str">
        <f t="shared" si="4"/>
        <v>Bal_BO_PHxf</v>
      </c>
      <c r="C52" s="73" t="s">
        <v>38</v>
      </c>
      <c r="D52" s="73"/>
      <c r="E52" s="73" t="s">
        <v>83</v>
      </c>
      <c r="F52" s="202">
        <f t="shared" si="5"/>
        <v>38785</v>
      </c>
    </row>
    <row r="53" spans="1:6" x14ac:dyDescent="0.3">
      <c r="A53" s="74" t="s">
        <v>888</v>
      </c>
      <c r="B53" s="128" t="str">
        <f t="shared" si="4"/>
        <v>Bal_BO_PHTot</v>
      </c>
      <c r="C53" s="73"/>
      <c r="D53" s="73"/>
      <c r="E53" s="83" t="s">
        <v>84</v>
      </c>
      <c r="F53" s="202">
        <f t="shared" si="5"/>
        <v>69535</v>
      </c>
    </row>
    <row r="54" spans="1:6" x14ac:dyDescent="0.3">
      <c r="A54" s="75"/>
      <c r="C54" s="73"/>
      <c r="D54" s="73"/>
      <c r="E54" s="73"/>
      <c r="F54" s="203"/>
    </row>
    <row r="55" spans="1:6" x14ac:dyDescent="0.3">
      <c r="A55" s="75"/>
      <c r="C55" s="73"/>
      <c r="D55" s="73"/>
      <c r="E55" s="83" t="s">
        <v>85</v>
      </c>
      <c r="F55" s="203"/>
    </row>
    <row r="56" spans="1:6" x14ac:dyDescent="0.3">
      <c r="A56" s="74" t="s">
        <v>871</v>
      </c>
      <c r="B56" s="128" t="str">
        <f>"Bal_"&amp;$B$8&amp;"_"&amp;A56</f>
        <v>Bal_BO_Pek</v>
      </c>
      <c r="C56" s="73" t="s">
        <v>39</v>
      </c>
      <c r="D56" s="73"/>
      <c r="E56" s="73" t="s">
        <v>85</v>
      </c>
      <c r="F56" s="202">
        <f>INDEX(Gr13Data,MATCH($E$3,Gr13Navn,0),MATCH(B56,Gr13Var,0))</f>
        <v>0</v>
      </c>
    </row>
    <row r="57" spans="1:6" x14ac:dyDescent="0.3">
      <c r="A57" s="75"/>
      <c r="C57" s="73"/>
      <c r="D57" s="73"/>
      <c r="E57" s="73"/>
      <c r="F57" s="203"/>
    </row>
    <row r="58" spans="1:6" x14ac:dyDescent="0.3">
      <c r="A58" s="75"/>
      <c r="C58" s="73"/>
      <c r="D58" s="73"/>
      <c r="E58" s="83" t="s">
        <v>86</v>
      </c>
      <c r="F58" s="203"/>
    </row>
    <row r="59" spans="1:6" x14ac:dyDescent="0.3">
      <c r="A59" s="74" t="s">
        <v>889</v>
      </c>
      <c r="B59" s="128" t="str">
        <f t="shared" ref="B59:B74" si="6">"Bal_"&amp;$B$8&amp;"_"&amp;A59</f>
        <v>Bal_BO_PEaag</v>
      </c>
      <c r="C59" s="73" t="s">
        <v>40</v>
      </c>
      <c r="D59" s="73"/>
      <c r="E59" s="73" t="s">
        <v>87</v>
      </c>
      <c r="F59" s="202">
        <f t="shared" ref="F59:F74" si="7">INDEX(Gr13Data,MATCH($E$3,Gr13Navn,0),MATCH(B59,Gr13Var,0))</f>
        <v>300000</v>
      </c>
    </row>
    <row r="60" spans="1:6" x14ac:dyDescent="0.3">
      <c r="A60" s="74" t="s">
        <v>890</v>
      </c>
      <c r="B60" s="128" t="str">
        <f t="shared" si="6"/>
        <v>Bal_BO_PEoe</v>
      </c>
      <c r="C60" s="73" t="s">
        <v>41</v>
      </c>
      <c r="D60" s="73"/>
      <c r="E60" s="73" t="s">
        <v>88</v>
      </c>
      <c r="F60" s="202">
        <f t="shared" si="7"/>
        <v>0</v>
      </c>
    </row>
    <row r="61" spans="1:6" x14ac:dyDescent="0.3">
      <c r="A61" s="74" t="s">
        <v>891</v>
      </c>
      <c r="B61" s="128" t="str">
        <f t="shared" si="6"/>
        <v>Bal_BO_PEav</v>
      </c>
      <c r="C61" s="73" t="s">
        <v>42</v>
      </c>
      <c r="D61" s="73"/>
      <c r="E61" s="73" t="s">
        <v>89</v>
      </c>
      <c r="F61" s="202">
        <f t="shared" si="7"/>
        <v>326709</v>
      </c>
    </row>
    <row r="62" spans="1:6" x14ac:dyDescent="0.3">
      <c r="A62" s="74" t="s">
        <v>892</v>
      </c>
      <c r="B62" s="128" t="str">
        <f t="shared" si="6"/>
        <v>Bal_BO_PEo</v>
      </c>
      <c r="C62" s="73"/>
      <c r="D62" s="73" t="s">
        <v>939</v>
      </c>
      <c r="E62" s="73" t="s">
        <v>90</v>
      </c>
      <c r="F62" s="202">
        <f t="shared" si="7"/>
        <v>326709</v>
      </c>
    </row>
    <row r="63" spans="1:6" x14ac:dyDescent="0.3">
      <c r="A63" s="74" t="s">
        <v>893</v>
      </c>
      <c r="B63" s="128" t="str">
        <f t="shared" si="6"/>
        <v>Bal_BO_PEavu</v>
      </c>
      <c r="C63" s="73"/>
      <c r="D63" s="73" t="s">
        <v>940</v>
      </c>
      <c r="E63" s="73" t="s">
        <v>91</v>
      </c>
      <c r="F63" s="202">
        <f t="shared" si="7"/>
        <v>0</v>
      </c>
    </row>
    <row r="64" spans="1:6" x14ac:dyDescent="0.3">
      <c r="A64" s="74" t="s">
        <v>894</v>
      </c>
      <c r="B64" s="128" t="str">
        <f t="shared" si="6"/>
        <v>Bal_BO_PEavs</v>
      </c>
      <c r="C64" s="73"/>
      <c r="D64" s="73" t="s">
        <v>941</v>
      </c>
      <c r="E64" s="73" t="s">
        <v>92</v>
      </c>
      <c r="F64" s="202">
        <f t="shared" si="7"/>
        <v>0</v>
      </c>
    </row>
    <row r="65" spans="1:6" x14ac:dyDescent="0.3">
      <c r="A65" s="74" t="s">
        <v>895</v>
      </c>
      <c r="B65" s="128" t="str">
        <f t="shared" si="6"/>
        <v>Bal_BO_PEavo</v>
      </c>
      <c r="C65" s="73"/>
      <c r="D65" s="73" t="s">
        <v>942</v>
      </c>
      <c r="E65" s="73" t="s">
        <v>93</v>
      </c>
      <c r="F65" s="202">
        <f t="shared" si="7"/>
        <v>0</v>
      </c>
    </row>
    <row r="66" spans="1:6" x14ac:dyDescent="0.3">
      <c r="A66" s="74" t="s">
        <v>896</v>
      </c>
      <c r="B66" s="128" t="str">
        <f t="shared" si="6"/>
        <v>Bal_BO_PExv</v>
      </c>
      <c r="C66" s="73"/>
      <c r="D66" s="73" t="s">
        <v>943</v>
      </c>
      <c r="E66" s="73" t="s">
        <v>94</v>
      </c>
      <c r="F66" s="202">
        <f t="shared" si="7"/>
        <v>0</v>
      </c>
    </row>
    <row r="67" spans="1:6" x14ac:dyDescent="0.3">
      <c r="A67" s="74" t="s">
        <v>897</v>
      </c>
      <c r="B67" s="128" t="str">
        <f t="shared" si="6"/>
        <v>Bal_BO_PExr</v>
      </c>
      <c r="C67" s="73" t="s">
        <v>102</v>
      </c>
      <c r="D67" s="73"/>
      <c r="E67" s="73" t="s">
        <v>95</v>
      </c>
      <c r="F67" s="202">
        <f t="shared" si="7"/>
        <v>1114869</v>
      </c>
    </row>
    <row r="68" spans="1:6" x14ac:dyDescent="0.3">
      <c r="A68" s="74" t="s">
        <v>898</v>
      </c>
      <c r="B68" s="128" t="str">
        <f t="shared" si="6"/>
        <v>Bal_BO_PElr</v>
      </c>
      <c r="C68" s="73"/>
      <c r="D68" s="73" t="s">
        <v>944</v>
      </c>
      <c r="E68" s="73" t="s">
        <v>110</v>
      </c>
      <c r="F68" s="202">
        <f t="shared" si="7"/>
        <v>265961</v>
      </c>
    </row>
    <row r="69" spans="1:6" x14ac:dyDescent="0.3">
      <c r="A69" s="74" t="s">
        <v>899</v>
      </c>
      <c r="B69" s="128" t="str">
        <f t="shared" si="6"/>
        <v>Bal_BO_PEvr</v>
      </c>
      <c r="C69" s="73"/>
      <c r="D69" s="73" t="s">
        <v>945</v>
      </c>
      <c r="E69" s="73" t="s">
        <v>96</v>
      </c>
      <c r="F69" s="202">
        <f t="shared" si="7"/>
        <v>0</v>
      </c>
    </row>
    <row r="70" spans="1:6" x14ac:dyDescent="0.3">
      <c r="A70" s="74" t="s">
        <v>900</v>
      </c>
      <c r="B70" s="128" t="str">
        <f t="shared" si="6"/>
        <v>Bal_BO_PErs</v>
      </c>
      <c r="C70" s="73"/>
      <c r="D70" s="73" t="s">
        <v>946</v>
      </c>
      <c r="E70" s="73" t="s">
        <v>97</v>
      </c>
      <c r="F70" s="202">
        <f t="shared" si="7"/>
        <v>0</v>
      </c>
    </row>
    <row r="71" spans="1:6" x14ac:dyDescent="0.3">
      <c r="A71" s="74" t="s">
        <v>901</v>
      </c>
      <c r="B71" s="128" t="str">
        <f t="shared" si="6"/>
        <v>Bal_BO_PExs</v>
      </c>
      <c r="C71" s="73"/>
      <c r="D71" s="73" t="s">
        <v>947</v>
      </c>
      <c r="E71" s="73" t="s">
        <v>98</v>
      </c>
      <c r="F71" s="202">
        <f t="shared" si="7"/>
        <v>848908</v>
      </c>
    </row>
    <row r="72" spans="1:6" x14ac:dyDescent="0.3">
      <c r="A72" s="74" t="s">
        <v>902</v>
      </c>
      <c r="B72" s="128" t="str">
        <f t="shared" si="6"/>
        <v>Bal_BO_PEou</v>
      </c>
      <c r="C72" s="73" t="s">
        <v>103</v>
      </c>
      <c r="D72" s="73"/>
      <c r="E72" s="73" t="s">
        <v>99</v>
      </c>
      <c r="F72" s="202">
        <f t="shared" si="7"/>
        <v>5019920</v>
      </c>
    </row>
    <row r="73" spans="1:6" x14ac:dyDescent="0.3">
      <c r="A73" s="74" t="s">
        <v>903</v>
      </c>
      <c r="B73" s="128" t="str">
        <f t="shared" si="6"/>
        <v>Bal_BO_PEekTot</v>
      </c>
      <c r="C73" s="73"/>
      <c r="D73" s="73"/>
      <c r="E73" s="83" t="s">
        <v>100</v>
      </c>
      <c r="F73" s="202">
        <f t="shared" si="7"/>
        <v>6761498</v>
      </c>
    </row>
    <row r="74" spans="1:6" x14ac:dyDescent="0.3">
      <c r="A74" s="74" t="s">
        <v>470</v>
      </c>
      <c r="B74" s="128" t="str">
        <f t="shared" si="6"/>
        <v>Bal_BO_PTot</v>
      </c>
      <c r="C74" s="73"/>
      <c r="D74" s="73"/>
      <c r="E74" s="83" t="s">
        <v>101</v>
      </c>
      <c r="F74" s="202">
        <f t="shared" si="7"/>
        <v>47261341</v>
      </c>
    </row>
    <row r="75" spans="1:6" x14ac:dyDescent="0.3"/>
  </sheetData>
  <sheetProtection password="BF77" sheet="1" objects="1" scenarios="1"/>
  <mergeCells count="6">
    <mergeCell ref="C1:E1"/>
    <mergeCell ref="C6:F6"/>
    <mergeCell ref="E3:F3"/>
    <mergeCell ref="E4:F4"/>
    <mergeCell ref="C3:D3"/>
    <mergeCell ref="C4:D4"/>
  </mergeCells>
  <dataValidations count="1">
    <dataValidation type="list" allowBlank="1" showInputMessage="1" showErrorMessage="1" sqref="E3">
      <formula1>Gr13Navn</formula1>
    </dataValidation>
  </dataValidation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&amp;C&amp;G</oddHeader>
  </headerFooter>
  <rowBreaks count="1" manualBreakCount="1">
    <brk id="31" min="2" max="5" man="1"/>
  </rowBreaks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4"/>
  <sheetViews>
    <sheetView showGridLines="0" topLeftCell="C1" zoomScaleNormal="100" workbookViewId="0">
      <selection activeCell="D3" sqref="D3:E3"/>
    </sheetView>
  </sheetViews>
  <sheetFormatPr defaultColWidth="0" defaultRowHeight="14.4" zeroHeight="1" x14ac:dyDescent="0.3"/>
  <cols>
    <col min="1" max="1" width="12.88671875" style="128" hidden="1" customWidth="1"/>
    <col min="2" max="2" width="19.88671875" style="128" hidden="1" customWidth="1"/>
    <col min="3" max="3" width="12.5546875" style="128" bestFit="1" customWidth="1"/>
    <col min="4" max="4" width="59.88671875" style="128" customWidth="1"/>
    <col min="5" max="5" width="16.109375" style="128" customWidth="1"/>
    <col min="6" max="6" width="9.109375" style="128" customWidth="1"/>
    <col min="7" max="16384" width="9.109375" style="128" hidden="1"/>
  </cols>
  <sheetData>
    <row r="1" spans="1:5" x14ac:dyDescent="0.3">
      <c r="C1" s="206" t="s">
        <v>1266</v>
      </c>
      <c r="D1" s="206"/>
      <c r="E1" s="206"/>
    </row>
    <row r="2" spans="1:5" x14ac:dyDescent="0.3"/>
    <row r="3" spans="1:5" x14ac:dyDescent="0.3">
      <c r="C3" s="130" t="s">
        <v>1187</v>
      </c>
      <c r="D3" s="232" t="s">
        <v>1293</v>
      </c>
      <c r="E3" s="232"/>
    </row>
    <row r="4" spans="1:5" x14ac:dyDescent="0.3">
      <c r="C4" s="131" t="s">
        <v>1186</v>
      </c>
      <c r="D4" s="232">
        <f>INDEX(Gr13Data,MATCH($D$3,Gr13Navn,0),MATCH(C4,Gr13Var,0))</f>
        <v>5301</v>
      </c>
      <c r="E4" s="232"/>
    </row>
    <row r="5" spans="1:5" customFormat="1" x14ac:dyDescent="0.3"/>
    <row r="6" spans="1:5" ht="23.4" x14ac:dyDescent="0.3">
      <c r="C6" s="205" t="s">
        <v>1190</v>
      </c>
      <c r="D6" s="205"/>
      <c r="E6" s="205"/>
    </row>
    <row r="7" spans="1:5" ht="25.2" x14ac:dyDescent="0.3">
      <c r="A7" s="47" t="s">
        <v>31</v>
      </c>
      <c r="B7" s="51" t="s">
        <v>433</v>
      </c>
      <c r="C7" s="28"/>
      <c r="D7" s="103"/>
      <c r="E7" s="76" t="s">
        <v>840</v>
      </c>
    </row>
    <row r="8" spans="1:5" x14ac:dyDescent="0.3">
      <c r="A8" s="47"/>
      <c r="B8" s="51"/>
      <c r="C8" s="28"/>
      <c r="D8" s="78" t="s">
        <v>417</v>
      </c>
      <c r="E8" s="76"/>
    </row>
    <row r="9" spans="1:5" x14ac:dyDescent="0.3">
      <c r="A9" s="74" t="s">
        <v>434</v>
      </c>
      <c r="B9" s="128" t="str">
        <f>"NoEf_"&amp;$B$7&amp;"_"&amp;A9</f>
        <v>NoEf_Evf_EvFg</v>
      </c>
      <c r="C9" s="28" t="s">
        <v>419</v>
      </c>
      <c r="D9" s="28" t="s">
        <v>422</v>
      </c>
      <c r="E9" s="202">
        <f>INDEX(Gr13Data,MATCH($D$3,Gr13Navn,0),MATCH(B9,Gr13Var,0))</f>
        <v>2669607</v>
      </c>
    </row>
    <row r="10" spans="1:5" x14ac:dyDescent="0.3">
      <c r="A10" s="74" t="s">
        <v>435</v>
      </c>
      <c r="B10" s="128" t="str">
        <f t="shared" ref="B10:B19" si="0">"NoEf_"&amp;$B$7&amp;"_"&amp;A10</f>
        <v>NoEf_Evf_EvTR</v>
      </c>
      <c r="C10" s="28" t="s">
        <v>418</v>
      </c>
      <c r="D10" s="28" t="s">
        <v>423</v>
      </c>
      <c r="E10" s="202">
        <f>INDEX(Gr13Data,MATCH($D$3,Gr13Navn,0),MATCH(B10,Gr13Var,0))</f>
        <v>2105762</v>
      </c>
    </row>
    <row r="11" spans="1:5" x14ac:dyDescent="0.3">
      <c r="A11" s="74" t="s">
        <v>436</v>
      </c>
      <c r="B11" s="128" t="str">
        <f t="shared" si="0"/>
        <v>NoEf_Evf_EvTK</v>
      </c>
      <c r="C11" s="28" t="s">
        <v>420</v>
      </c>
      <c r="D11" s="28" t="s">
        <v>424</v>
      </c>
      <c r="E11" s="202">
        <f>INDEX(Gr13Data,MATCH($D$3,Gr13Navn,0),MATCH(B11,Gr13Var,0))</f>
        <v>7613</v>
      </c>
    </row>
    <row r="12" spans="1:5" x14ac:dyDescent="0.3">
      <c r="A12" s="74" t="s">
        <v>437</v>
      </c>
      <c r="B12" s="128" t="str">
        <f t="shared" si="0"/>
        <v>NoEf_Evf_EvX</v>
      </c>
      <c r="C12" s="28" t="s">
        <v>421</v>
      </c>
      <c r="D12" s="28" t="s">
        <v>425</v>
      </c>
      <c r="E12" s="202">
        <f>INDEX(Gr13Data,MATCH($D$3,Gr13Navn,0),MATCH(B12,Gr13Var,0))</f>
        <v>707813</v>
      </c>
    </row>
    <row r="13" spans="1:5" x14ac:dyDescent="0.3">
      <c r="A13" s="74" t="s">
        <v>438</v>
      </c>
      <c r="B13" s="128" t="str">
        <f t="shared" si="0"/>
        <v>NoEf_Evf_EvTot</v>
      </c>
      <c r="C13" s="28"/>
      <c r="D13" s="78" t="s">
        <v>214</v>
      </c>
      <c r="E13" s="202">
        <f>INDEX(Gr13Data,MATCH($D$3,Gr13Navn,0),MATCH(B13,Gr13Var,0))</f>
        <v>5490795</v>
      </c>
    </row>
    <row r="14" spans="1:5" x14ac:dyDescent="0.3">
      <c r="A14" s="76"/>
      <c r="C14" s="28"/>
      <c r="D14" s="28"/>
      <c r="E14" s="204"/>
    </row>
    <row r="15" spans="1:5" x14ac:dyDescent="0.3">
      <c r="A15" s="76"/>
      <c r="C15" s="28"/>
      <c r="D15" s="78" t="s">
        <v>426</v>
      </c>
      <c r="E15" s="204"/>
    </row>
    <row r="16" spans="1:5" x14ac:dyDescent="0.3">
      <c r="A16" s="74" t="s">
        <v>439</v>
      </c>
      <c r="B16" s="128" t="str">
        <f t="shared" si="0"/>
        <v>NoEf_Evf_XFAuk</v>
      </c>
      <c r="C16" s="28" t="s">
        <v>427</v>
      </c>
      <c r="D16" s="28" t="s">
        <v>430</v>
      </c>
      <c r="E16" s="202">
        <f>INDEX(Gr13Data,MATCH($D$3,Gr13Navn,0),MATCH(B16,Gr13Var,0))</f>
        <v>22000</v>
      </c>
    </row>
    <row r="17" spans="1:5" x14ac:dyDescent="0.3">
      <c r="A17" s="74" t="s">
        <v>440</v>
      </c>
      <c r="B17" s="128" t="str">
        <f t="shared" si="0"/>
        <v>NoEf_Evf_XFAust</v>
      </c>
      <c r="C17" s="28" t="s">
        <v>428</v>
      </c>
      <c r="D17" s="28" t="s">
        <v>431</v>
      </c>
      <c r="E17" s="202">
        <f>INDEX(Gr13Data,MATCH($D$3,Gr13Navn,0),MATCH(B17,Gr13Var,0))</f>
        <v>0</v>
      </c>
    </row>
    <row r="18" spans="1:5" x14ac:dyDescent="0.3">
      <c r="A18" s="74" t="s">
        <v>441</v>
      </c>
      <c r="B18" s="128" t="str">
        <f t="shared" si="0"/>
        <v>NoEf_Evf_XFAX</v>
      </c>
      <c r="C18" s="28" t="s">
        <v>429</v>
      </c>
      <c r="D18" s="28" t="s">
        <v>432</v>
      </c>
      <c r="E18" s="202">
        <f>INDEX(Gr13Data,MATCH($D$3,Gr13Navn,0),MATCH(B18,Gr13Var,0))</f>
        <v>90962</v>
      </c>
    </row>
    <row r="19" spans="1:5" x14ac:dyDescent="0.3">
      <c r="A19" s="74" t="s">
        <v>442</v>
      </c>
      <c r="B19" s="128" t="str">
        <f t="shared" si="0"/>
        <v>NoEf_Evf_XFATot</v>
      </c>
      <c r="C19" s="28"/>
      <c r="D19" s="78" t="s">
        <v>214</v>
      </c>
      <c r="E19" s="202">
        <f>INDEX(Gr13Data,MATCH($D$3,Gr13Navn,0),MATCH(B19,Gr13Var,0))</f>
        <v>112962</v>
      </c>
    </row>
    <row r="20" spans="1:5" x14ac:dyDescent="0.3">
      <c r="C20" s="100"/>
      <c r="D20" s="101"/>
      <c r="E20" s="102"/>
    </row>
    <row r="21" spans="1:5" hidden="1" x14ac:dyDescent="0.3">
      <c r="C21" s="100"/>
      <c r="D21" s="100"/>
      <c r="E21" s="93"/>
    </row>
    <row r="22" spans="1:5" hidden="1" x14ac:dyDescent="0.3">
      <c r="C22" s="100"/>
      <c r="D22" s="100"/>
      <c r="E22" s="93"/>
    </row>
    <row r="23" spans="1:5" hidden="1" x14ac:dyDescent="0.3">
      <c r="C23" s="100"/>
      <c r="D23" s="100"/>
      <c r="E23" s="93"/>
    </row>
    <row r="24" spans="1:5" hidden="1" x14ac:dyDescent="0.3">
      <c r="C24" s="100"/>
      <c r="D24" s="100"/>
      <c r="E24" s="93"/>
    </row>
  </sheetData>
  <sheetProtection algorithmName="SHA-512" hashValue="c/pfx3ss2zZ4fOBjpW581iOTldWbdTSIlj3jyd5F65FboJuxwXK2JcWt7Cs511yOdtj3N45U11eXfR+e1qCLYg==" saltValue="LuXcpj+btOtSvYuEC1CDQQ==" spinCount="100000" sheet="1" objects="1" scenarios="1"/>
  <mergeCells count="4">
    <mergeCell ref="C6:E6"/>
    <mergeCell ref="D3:E3"/>
    <mergeCell ref="D4:E4"/>
    <mergeCell ref="C1:E1"/>
  </mergeCells>
  <dataValidations count="1">
    <dataValidation type="list" allowBlank="1" showInputMessage="1" showErrorMessage="1" sqref="D3">
      <formula1>Gr13Navn</formula1>
    </dataValidation>
  </dataValidation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6"/>
  <sheetViews>
    <sheetView showGridLines="0" topLeftCell="C1" zoomScaleNormal="100" workbookViewId="0">
      <selection activeCell="D3" sqref="D3:E3"/>
    </sheetView>
  </sheetViews>
  <sheetFormatPr defaultColWidth="0" defaultRowHeight="14.4" zeroHeight="1" x14ac:dyDescent="0.3"/>
  <cols>
    <col min="1" max="1" width="12.88671875" style="128" hidden="1" customWidth="1"/>
    <col min="2" max="2" width="13.6640625" style="128" hidden="1" customWidth="1"/>
    <col min="3" max="3" width="12.5546875" style="128" bestFit="1" customWidth="1"/>
    <col min="4" max="4" width="66.88671875" style="128" customWidth="1"/>
    <col min="5" max="5" width="16.5546875" style="128" customWidth="1"/>
    <col min="6" max="6" width="9.109375" style="128" customWidth="1"/>
    <col min="7" max="16384" width="9.109375" style="128" hidden="1"/>
  </cols>
  <sheetData>
    <row r="1" spans="1:5" x14ac:dyDescent="0.3">
      <c r="C1" s="206" t="s">
        <v>1266</v>
      </c>
      <c r="D1" s="206"/>
      <c r="E1" s="206"/>
    </row>
    <row r="2" spans="1:5" x14ac:dyDescent="0.3"/>
    <row r="3" spans="1:5" x14ac:dyDescent="0.3">
      <c r="C3" s="130" t="s">
        <v>1187</v>
      </c>
      <c r="D3" s="232" t="s">
        <v>1163</v>
      </c>
      <c r="E3" s="232"/>
    </row>
    <row r="4" spans="1:5" x14ac:dyDescent="0.3">
      <c r="C4" s="131" t="s">
        <v>1186</v>
      </c>
      <c r="D4" s="232">
        <f>INDEX(Gr4Data,MATCH($D$3,Gr4Navn,0),MATCH(C4,Gr4Var,0))</f>
        <v>13290</v>
      </c>
      <c r="E4" s="232"/>
    </row>
    <row r="5" spans="1:5" x14ac:dyDescent="0.3"/>
    <row r="6" spans="1:5" ht="23.4" x14ac:dyDescent="0.3">
      <c r="C6" s="205" t="s">
        <v>1191</v>
      </c>
      <c r="D6" s="205"/>
      <c r="E6" s="205"/>
    </row>
    <row r="7" spans="1:5" ht="33.75" customHeight="1" x14ac:dyDescent="0.3">
      <c r="A7" s="48" t="s">
        <v>31</v>
      </c>
      <c r="B7" s="74" t="s">
        <v>37</v>
      </c>
      <c r="C7" s="1"/>
      <c r="D7" s="5"/>
      <c r="E7" s="84" t="s">
        <v>1004</v>
      </c>
    </row>
    <row r="8" spans="1:5" x14ac:dyDescent="0.3">
      <c r="A8" s="51" t="s">
        <v>32</v>
      </c>
      <c r="B8" s="128" t="str">
        <f t="shared" ref="B8:B25" si="0">"Res_"&amp;A8&amp;"_"&amp;$B$7</f>
        <v>Res_Rind_RY</v>
      </c>
      <c r="C8" s="73" t="s">
        <v>0</v>
      </c>
      <c r="D8" s="73" t="s">
        <v>14</v>
      </c>
      <c r="E8" s="202">
        <f t="shared" ref="E8:E25" si="1">INDEX(Gr4Data,MATCH($D$3,Gr4Navn,0),MATCH(B8,Gr4Var,0))</f>
        <v>17706</v>
      </c>
    </row>
    <row r="9" spans="1:5" x14ac:dyDescent="0.3">
      <c r="A9" s="51" t="s">
        <v>33</v>
      </c>
      <c r="B9" s="128" t="str">
        <f t="shared" si="0"/>
        <v>Res_Rudg_RY</v>
      </c>
      <c r="C9" s="73" t="s">
        <v>1</v>
      </c>
      <c r="D9" s="73" t="s">
        <v>15</v>
      </c>
      <c r="E9" s="202">
        <f t="shared" si="1"/>
        <v>481</v>
      </c>
    </row>
    <row r="10" spans="1:5" x14ac:dyDescent="0.3">
      <c r="A10" s="51" t="s">
        <v>844</v>
      </c>
      <c r="B10" s="128" t="str">
        <f t="shared" si="0"/>
        <v>Res_TotR_RY</v>
      </c>
      <c r="C10" s="73"/>
      <c r="D10" s="83" t="s">
        <v>16</v>
      </c>
      <c r="E10" s="202">
        <f t="shared" si="1"/>
        <v>17225</v>
      </c>
    </row>
    <row r="11" spans="1:5" x14ac:dyDescent="0.3">
      <c r="A11" s="51" t="s">
        <v>34</v>
      </c>
      <c r="B11" s="128" t="str">
        <f t="shared" si="0"/>
        <v>Res_UdAk_RY</v>
      </c>
      <c r="C11" s="73" t="s">
        <v>2</v>
      </c>
      <c r="D11" s="73" t="s">
        <v>17</v>
      </c>
      <c r="E11" s="202">
        <f t="shared" si="1"/>
        <v>0</v>
      </c>
    </row>
    <row r="12" spans="1:5" x14ac:dyDescent="0.3">
      <c r="A12" s="51" t="s">
        <v>845</v>
      </c>
      <c r="B12" s="128" t="str">
        <f t="shared" si="0"/>
        <v>Res_GPi_RY</v>
      </c>
      <c r="C12" s="73" t="s">
        <v>3</v>
      </c>
      <c r="D12" s="73" t="s">
        <v>18</v>
      </c>
      <c r="E12" s="202">
        <f t="shared" si="1"/>
        <v>8602</v>
      </c>
    </row>
    <row r="13" spans="1:5" x14ac:dyDescent="0.3">
      <c r="A13" s="51" t="s">
        <v>846</v>
      </c>
      <c r="B13" s="128" t="str">
        <f t="shared" si="0"/>
        <v>Res_GPu_RY</v>
      </c>
      <c r="C13" s="73" t="s">
        <v>4</v>
      </c>
      <c r="D13" s="73" t="s">
        <v>19</v>
      </c>
      <c r="E13" s="202">
        <f t="shared" si="1"/>
        <v>1060</v>
      </c>
    </row>
    <row r="14" spans="1:5" x14ac:dyDescent="0.3">
      <c r="A14" s="51" t="s">
        <v>847</v>
      </c>
      <c r="B14" s="128" t="str">
        <f t="shared" si="0"/>
        <v>Res_RGTot_RY</v>
      </c>
      <c r="C14" s="73"/>
      <c r="D14" s="83" t="s">
        <v>20</v>
      </c>
      <c r="E14" s="202">
        <f t="shared" si="1"/>
        <v>24767</v>
      </c>
    </row>
    <row r="15" spans="1:5" x14ac:dyDescent="0.3">
      <c r="A15" s="51" t="s">
        <v>35</v>
      </c>
      <c r="B15" s="128" t="str">
        <f t="shared" si="0"/>
        <v>Res_Kreg_RY</v>
      </c>
      <c r="C15" s="73" t="s">
        <v>5</v>
      </c>
      <c r="D15" s="73" t="s">
        <v>21</v>
      </c>
      <c r="E15" s="202">
        <f t="shared" si="1"/>
        <v>-1592</v>
      </c>
    </row>
    <row r="16" spans="1:5" x14ac:dyDescent="0.3">
      <c r="A16" s="51" t="s">
        <v>848</v>
      </c>
      <c r="B16" s="128" t="str">
        <f t="shared" si="0"/>
        <v>Res_Xdi_RY</v>
      </c>
      <c r="C16" s="73" t="s">
        <v>6</v>
      </c>
      <c r="D16" s="73" t="s">
        <v>22</v>
      </c>
      <c r="E16" s="202">
        <f t="shared" si="1"/>
        <v>10</v>
      </c>
    </row>
    <row r="17" spans="1:5" x14ac:dyDescent="0.3">
      <c r="A17" s="51" t="s">
        <v>849</v>
      </c>
      <c r="B17" s="128" t="str">
        <f t="shared" si="0"/>
        <v>Res_UPa_RY</v>
      </c>
      <c r="C17" s="73" t="s">
        <v>7</v>
      </c>
      <c r="D17" s="73" t="s">
        <v>23</v>
      </c>
      <c r="E17" s="202">
        <f t="shared" si="1"/>
        <v>22339</v>
      </c>
    </row>
    <row r="18" spans="1:5" x14ac:dyDescent="0.3">
      <c r="A18" s="51" t="s">
        <v>36</v>
      </c>
      <c r="B18" s="128" t="str">
        <f t="shared" si="0"/>
        <v>Res_ImMa_RY</v>
      </c>
      <c r="C18" s="73" t="s">
        <v>8</v>
      </c>
      <c r="D18" s="73" t="s">
        <v>24</v>
      </c>
      <c r="E18" s="202">
        <f t="shared" si="1"/>
        <v>179</v>
      </c>
    </row>
    <row r="19" spans="1:5" x14ac:dyDescent="0.3">
      <c r="A19" s="51" t="s">
        <v>850</v>
      </c>
      <c r="B19" s="128" t="str">
        <f t="shared" si="0"/>
        <v>Res_Xdu_RY</v>
      </c>
      <c r="C19" s="73" t="s">
        <v>9</v>
      </c>
      <c r="D19" s="73" t="s">
        <v>25</v>
      </c>
      <c r="E19" s="202">
        <f t="shared" si="1"/>
        <v>0</v>
      </c>
    </row>
    <row r="20" spans="1:5" x14ac:dyDescent="0.3">
      <c r="A20" s="51" t="s">
        <v>851</v>
      </c>
      <c r="B20" s="128" t="str">
        <f t="shared" si="0"/>
        <v>Res_UGn_RY</v>
      </c>
      <c r="C20" s="73" t="s">
        <v>10</v>
      </c>
      <c r="D20" s="73" t="s">
        <v>26</v>
      </c>
      <c r="E20" s="202">
        <f t="shared" si="1"/>
        <v>-1735</v>
      </c>
    </row>
    <row r="21" spans="1:5" x14ac:dyDescent="0.3">
      <c r="A21" s="51" t="s">
        <v>852</v>
      </c>
      <c r="B21" s="128" t="str">
        <f t="shared" si="0"/>
        <v>Res_Rat_RY</v>
      </c>
      <c r="C21" s="73" t="s">
        <v>11</v>
      </c>
      <c r="D21" s="73" t="s">
        <v>27</v>
      </c>
      <c r="E21" s="202">
        <f t="shared" si="1"/>
        <v>0</v>
      </c>
    </row>
    <row r="22" spans="1:5" x14ac:dyDescent="0.3">
      <c r="A22" s="51" t="s">
        <v>853</v>
      </c>
      <c r="B22" s="128" t="str">
        <f t="shared" si="0"/>
        <v>Res_Raa_RY</v>
      </c>
      <c r="C22" s="73" t="s">
        <v>12</v>
      </c>
      <c r="D22" s="73" t="s">
        <v>28</v>
      </c>
      <c r="E22" s="202">
        <f t="shared" si="1"/>
        <v>0</v>
      </c>
    </row>
    <row r="23" spans="1:5" x14ac:dyDescent="0.3">
      <c r="A23" s="51" t="s">
        <v>854</v>
      </c>
      <c r="B23" s="128" t="str">
        <f t="shared" si="0"/>
        <v>Res_RfS_RY</v>
      </c>
      <c r="C23" s="73"/>
      <c r="D23" s="83" t="s">
        <v>29</v>
      </c>
      <c r="E23" s="202">
        <f t="shared" si="1"/>
        <v>2403</v>
      </c>
    </row>
    <row r="24" spans="1:5" x14ac:dyDescent="0.3">
      <c r="A24" s="51" t="s">
        <v>30</v>
      </c>
      <c r="B24" s="128" t="str">
        <f t="shared" si="0"/>
        <v>Res_Skat_RY</v>
      </c>
      <c r="C24" s="73" t="s">
        <v>13</v>
      </c>
      <c r="D24" s="73" t="s">
        <v>30</v>
      </c>
      <c r="E24" s="202">
        <f t="shared" si="1"/>
        <v>729</v>
      </c>
    </row>
    <row r="25" spans="1:5" x14ac:dyDescent="0.3">
      <c r="A25" s="51" t="s">
        <v>855</v>
      </c>
      <c r="B25" s="128" t="str">
        <f t="shared" si="0"/>
        <v>Res_RP_RY</v>
      </c>
      <c r="C25" s="73"/>
      <c r="D25" s="83" t="s">
        <v>519</v>
      </c>
      <c r="E25" s="202">
        <f t="shared" si="1"/>
        <v>1674</v>
      </c>
    </row>
    <row r="26" spans="1:5" x14ac:dyDescent="0.3"/>
  </sheetData>
  <sheetProtection algorithmName="SHA-512" hashValue="t7Dv8lNrRWpG3wnHu9zcSKpH2WVYdxVsEM5/v6COr6cmMq6vzFPi15AwQdJM1DsNO5SXhgBuS0WDWBYgVfTQfA==" saltValue="7q/25bI5Oo0kxCa/uNf3wQ==" spinCount="100000" sheet="1" objects="1" scenarios="1"/>
  <mergeCells count="4">
    <mergeCell ref="D3:E3"/>
    <mergeCell ref="D4:E4"/>
    <mergeCell ref="C6:E6"/>
    <mergeCell ref="C1:E1"/>
  </mergeCells>
  <dataValidations count="1">
    <dataValidation type="list" allowBlank="1" showInputMessage="1" showErrorMessage="1" sqref="D3:E3">
      <formula1>Gr4Navn</formula1>
    </dataValidation>
  </dataValidation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74"/>
  <sheetViews>
    <sheetView showGridLines="0" topLeftCell="C1" zoomScaleNormal="100" workbookViewId="0">
      <selection activeCell="C1" sqref="C1:E1"/>
    </sheetView>
  </sheetViews>
  <sheetFormatPr defaultColWidth="0" defaultRowHeight="14.4" zeroHeight="1" x14ac:dyDescent="0.3"/>
  <cols>
    <col min="1" max="1" width="12.88671875" hidden="1" customWidth="1"/>
    <col min="2" max="2" width="15.5546875" style="50" hidden="1" customWidth="1"/>
    <col min="3" max="3" width="4" bestFit="1" customWidth="1"/>
    <col min="4" max="4" width="5.109375" bestFit="1" customWidth="1"/>
    <col min="5" max="5" width="90.109375" bestFit="1" customWidth="1"/>
    <col min="6" max="6" width="19.33203125" customWidth="1"/>
    <col min="7" max="7" width="9.109375" customWidth="1"/>
    <col min="8" max="16384" width="9.109375" hidden="1"/>
  </cols>
  <sheetData>
    <row r="1" spans="1:6" x14ac:dyDescent="0.3">
      <c r="C1" s="206" t="s">
        <v>1266</v>
      </c>
      <c r="D1" s="206"/>
      <c r="E1" s="206"/>
    </row>
    <row r="2" spans="1:6" x14ac:dyDescent="0.3"/>
    <row r="3" spans="1:6" ht="23.4" x14ac:dyDescent="0.3">
      <c r="C3" s="207" t="s">
        <v>1003</v>
      </c>
      <c r="D3" s="207"/>
      <c r="E3" s="207"/>
      <c r="F3" s="207"/>
    </row>
    <row r="4" spans="1:6" ht="25.2" x14ac:dyDescent="0.3">
      <c r="C4" s="4"/>
      <c r="D4" s="46"/>
      <c r="E4" s="7"/>
      <c r="F4" s="76" t="s">
        <v>921</v>
      </c>
    </row>
    <row r="5" spans="1:6" x14ac:dyDescent="0.3">
      <c r="A5" s="8" t="s">
        <v>31</v>
      </c>
      <c r="B5" s="2" t="s">
        <v>104</v>
      </c>
      <c r="C5" s="73"/>
      <c r="D5" s="73"/>
      <c r="E5" s="77" t="s">
        <v>43</v>
      </c>
      <c r="F5" s="76"/>
    </row>
    <row r="6" spans="1:6" x14ac:dyDescent="0.3">
      <c r="A6" s="74" t="s">
        <v>856</v>
      </c>
      <c r="B6" s="50" t="str">
        <f t="shared" ref="B6:B27" si="0">"Bal_"&amp;$B$5&amp;"_"&amp;A6</f>
        <v>Bal_BO_Akac</v>
      </c>
      <c r="C6" s="4" t="s">
        <v>0</v>
      </c>
      <c r="D6" s="46"/>
      <c r="E6" s="4" t="s">
        <v>44</v>
      </c>
      <c r="F6" s="126">
        <v>97249043</v>
      </c>
    </row>
    <row r="7" spans="1:6" x14ac:dyDescent="0.3">
      <c r="A7" s="74" t="s">
        <v>857</v>
      </c>
      <c r="B7" s="50" t="str">
        <f t="shared" si="0"/>
        <v>Bal_BO_Agb</v>
      </c>
      <c r="C7" s="4" t="s">
        <v>1</v>
      </c>
      <c r="D7" s="46"/>
      <c r="E7" s="4" t="s">
        <v>45</v>
      </c>
      <c r="F7" s="126">
        <v>0</v>
      </c>
    </row>
    <row r="8" spans="1:6" x14ac:dyDescent="0.3">
      <c r="A8" s="74" t="s">
        <v>461</v>
      </c>
      <c r="B8" s="50" t="str">
        <f t="shared" si="0"/>
        <v>Bal_BO_Atkc</v>
      </c>
      <c r="C8" s="4" t="s">
        <v>2</v>
      </c>
      <c r="D8" s="46"/>
      <c r="E8" s="4" t="s">
        <v>46</v>
      </c>
      <c r="F8" s="126">
        <v>405147596</v>
      </c>
    </row>
    <row r="9" spans="1:6" x14ac:dyDescent="0.3">
      <c r="A9" s="74" t="s">
        <v>462</v>
      </c>
      <c r="B9" s="50" t="str">
        <f t="shared" si="0"/>
        <v>Bal_BO_Autd</v>
      </c>
      <c r="C9" s="4" t="s">
        <v>3</v>
      </c>
      <c r="D9" s="46"/>
      <c r="E9" s="4" t="s">
        <v>47</v>
      </c>
      <c r="F9" s="126">
        <v>43258387</v>
      </c>
    </row>
    <row r="10" spans="1:6" x14ac:dyDescent="0.3">
      <c r="A10" s="74" t="s">
        <v>463</v>
      </c>
      <c r="B10" s="50" t="str">
        <f t="shared" si="0"/>
        <v>Bal_BO_Auta</v>
      </c>
      <c r="C10" s="4" t="s">
        <v>4</v>
      </c>
      <c r="D10" s="46"/>
      <c r="E10" s="4" t="s">
        <v>48</v>
      </c>
      <c r="F10" s="126">
        <v>1496079803</v>
      </c>
    </row>
    <row r="11" spans="1:6" x14ac:dyDescent="0.3">
      <c r="A11" s="74" t="s">
        <v>464</v>
      </c>
      <c r="B11" s="50" t="str">
        <f t="shared" si="0"/>
        <v>Bal_BO_Aod</v>
      </c>
      <c r="C11" s="4" t="s">
        <v>5</v>
      </c>
      <c r="D11" s="46"/>
      <c r="E11" s="4" t="s">
        <v>49</v>
      </c>
      <c r="F11" s="126">
        <v>569734028</v>
      </c>
    </row>
    <row r="12" spans="1:6" x14ac:dyDescent="0.3">
      <c r="A12" s="74" t="s">
        <v>465</v>
      </c>
      <c r="B12" s="50" t="str">
        <f t="shared" si="0"/>
        <v>Bal_BO_Aoa</v>
      </c>
      <c r="C12" s="4" t="s">
        <v>6</v>
      </c>
      <c r="D12" s="46"/>
      <c r="E12" s="4" t="s">
        <v>50</v>
      </c>
      <c r="F12" s="126">
        <v>119613297</v>
      </c>
    </row>
    <row r="13" spans="1:6" x14ac:dyDescent="0.3">
      <c r="A13" s="74" t="s">
        <v>858</v>
      </c>
      <c r="B13" s="50" t="str">
        <f t="shared" si="0"/>
        <v>Bal_BO_Aak</v>
      </c>
      <c r="C13" s="4" t="s">
        <v>7</v>
      </c>
      <c r="D13" s="46"/>
      <c r="E13" s="4" t="s">
        <v>51</v>
      </c>
      <c r="F13" s="126">
        <v>39779692</v>
      </c>
    </row>
    <row r="14" spans="1:6" x14ac:dyDescent="0.3">
      <c r="A14" s="74" t="s">
        <v>859</v>
      </c>
      <c r="B14" s="50" t="str">
        <f t="shared" si="0"/>
        <v>Bal_BO_Akav</v>
      </c>
      <c r="C14" s="4" t="s">
        <v>8</v>
      </c>
      <c r="D14" s="46"/>
      <c r="E14" s="4" t="s">
        <v>52</v>
      </c>
      <c r="F14" s="126">
        <v>1940858</v>
      </c>
    </row>
    <row r="15" spans="1:6" x14ac:dyDescent="0.3">
      <c r="A15" s="74" t="s">
        <v>860</v>
      </c>
      <c r="B15" s="50" t="str">
        <f t="shared" si="0"/>
        <v>Bal_BO_Aktv</v>
      </c>
      <c r="C15" s="4" t="s">
        <v>9</v>
      </c>
      <c r="D15" s="46"/>
      <c r="E15" s="4" t="s">
        <v>53</v>
      </c>
      <c r="F15" s="126">
        <v>113932544</v>
      </c>
    </row>
    <row r="16" spans="1:6" x14ac:dyDescent="0.3">
      <c r="A16" s="74" t="s">
        <v>861</v>
      </c>
      <c r="B16" s="50" t="str">
        <f t="shared" si="0"/>
        <v>Bal_BO_Aatp</v>
      </c>
      <c r="C16" s="4" t="s">
        <v>10</v>
      </c>
      <c r="D16" s="46"/>
      <c r="E16" s="4" t="s">
        <v>54</v>
      </c>
      <c r="F16" s="126">
        <v>119822530</v>
      </c>
    </row>
    <row r="17" spans="1:6" x14ac:dyDescent="0.3">
      <c r="A17" s="74" t="s">
        <v>862</v>
      </c>
      <c r="B17" s="50" t="str">
        <f t="shared" si="0"/>
        <v>Bal_BO_Aia</v>
      </c>
      <c r="C17" s="4" t="s">
        <v>11</v>
      </c>
      <c r="D17" s="46"/>
      <c r="E17" s="4" t="s">
        <v>55</v>
      </c>
      <c r="F17" s="126">
        <v>10073054</v>
      </c>
    </row>
    <row r="18" spans="1:6" x14ac:dyDescent="0.3">
      <c r="A18" s="74" t="s">
        <v>963</v>
      </c>
      <c r="B18" s="50" t="str">
        <f t="shared" si="0"/>
        <v>Bal_BO_AgbTot</v>
      </c>
      <c r="C18" s="4" t="s">
        <v>12</v>
      </c>
      <c r="D18" s="46"/>
      <c r="E18" s="4" t="s">
        <v>56</v>
      </c>
      <c r="F18" s="126">
        <v>6965546</v>
      </c>
    </row>
    <row r="19" spans="1:6" x14ac:dyDescent="0.3">
      <c r="A19" s="74" t="s">
        <v>863</v>
      </c>
      <c r="B19" s="50" t="str">
        <f t="shared" si="0"/>
        <v>Bal_BO_Aie</v>
      </c>
      <c r="C19" s="4"/>
      <c r="D19" s="46" t="s">
        <v>937</v>
      </c>
      <c r="E19" s="4" t="s">
        <v>57</v>
      </c>
      <c r="F19" s="126">
        <v>775481</v>
      </c>
    </row>
    <row r="20" spans="1:6" x14ac:dyDescent="0.3">
      <c r="A20" s="74" t="s">
        <v>864</v>
      </c>
      <c r="B20" s="50" t="str">
        <f t="shared" si="0"/>
        <v>Bal_BO_Ade</v>
      </c>
      <c r="C20" s="4"/>
      <c r="D20" s="46" t="s">
        <v>938</v>
      </c>
      <c r="E20" s="4" t="s">
        <v>58</v>
      </c>
      <c r="F20" s="126">
        <v>6190065</v>
      </c>
    </row>
    <row r="21" spans="1:6" x14ac:dyDescent="0.3">
      <c r="A21" s="74" t="s">
        <v>865</v>
      </c>
      <c r="B21" s="50" t="str">
        <f t="shared" si="0"/>
        <v>Bal_BO_Axma</v>
      </c>
      <c r="C21" s="4" t="s">
        <v>13</v>
      </c>
      <c r="D21" s="46"/>
      <c r="E21" s="4" t="s">
        <v>59</v>
      </c>
      <c r="F21" s="126">
        <v>4570123</v>
      </c>
    </row>
    <row r="22" spans="1:6" x14ac:dyDescent="0.3">
      <c r="A22" s="74" t="s">
        <v>866</v>
      </c>
      <c r="B22" s="50" t="str">
        <f t="shared" si="0"/>
        <v>Bal_BO_Aas</v>
      </c>
      <c r="C22" s="4" t="s">
        <v>38</v>
      </c>
      <c r="D22" s="46"/>
      <c r="E22" s="4" t="s">
        <v>60</v>
      </c>
      <c r="F22" s="126">
        <v>1728205</v>
      </c>
    </row>
    <row r="23" spans="1:6" x14ac:dyDescent="0.3">
      <c r="A23" s="74" t="s">
        <v>869</v>
      </c>
      <c r="B23" s="50" t="str">
        <f t="shared" si="0"/>
        <v>Bal_BO_Aus</v>
      </c>
      <c r="C23" s="4" t="s">
        <v>39</v>
      </c>
      <c r="D23" s="46"/>
      <c r="E23" s="4" t="s">
        <v>61</v>
      </c>
      <c r="F23" s="126">
        <v>1180978</v>
      </c>
    </row>
    <row r="24" spans="1:6" x14ac:dyDescent="0.3">
      <c r="A24" s="74" t="s">
        <v>867</v>
      </c>
      <c r="B24" s="50" t="str">
        <f t="shared" si="0"/>
        <v>Bal_BO_Aamb</v>
      </c>
      <c r="C24" s="4" t="s">
        <v>40</v>
      </c>
      <c r="D24" s="46"/>
      <c r="E24" s="4" t="s">
        <v>62</v>
      </c>
      <c r="F24" s="126">
        <v>350147</v>
      </c>
    </row>
    <row r="25" spans="1:6" x14ac:dyDescent="0.3">
      <c r="A25" s="74" t="s">
        <v>868</v>
      </c>
      <c r="B25" s="50" t="str">
        <f t="shared" si="0"/>
        <v>Bal_BO_Axa</v>
      </c>
      <c r="C25" s="4" t="s">
        <v>41</v>
      </c>
      <c r="D25" s="46"/>
      <c r="E25" s="4" t="s">
        <v>63</v>
      </c>
      <c r="F25" s="126">
        <v>341695807</v>
      </c>
    </row>
    <row r="26" spans="1:6" x14ac:dyDescent="0.3">
      <c r="A26" s="74" t="s">
        <v>870</v>
      </c>
      <c r="B26" s="50" t="str">
        <f t="shared" si="0"/>
        <v>Bal_BO_Apap</v>
      </c>
      <c r="C26" s="4" t="s">
        <v>42</v>
      </c>
      <c r="D26" s="46"/>
      <c r="E26" s="4" t="s">
        <v>64</v>
      </c>
      <c r="F26" s="126">
        <v>2357928</v>
      </c>
    </row>
    <row r="27" spans="1:6" x14ac:dyDescent="0.3">
      <c r="A27" s="74" t="s">
        <v>466</v>
      </c>
      <c r="B27" s="50" t="str">
        <f t="shared" si="0"/>
        <v>Bal_BO_ATot</v>
      </c>
      <c r="C27" s="4"/>
      <c r="D27" s="46"/>
      <c r="E27" s="7" t="s">
        <v>65</v>
      </c>
      <c r="F27" s="126">
        <v>3375479567</v>
      </c>
    </row>
    <row r="28" spans="1:6" x14ac:dyDescent="0.3">
      <c r="A28" s="75"/>
      <c r="C28" s="4"/>
      <c r="D28" s="46"/>
      <c r="E28" s="4"/>
      <c r="F28" s="6"/>
    </row>
    <row r="29" spans="1:6" x14ac:dyDescent="0.3">
      <c r="A29" s="75"/>
      <c r="C29" s="4"/>
      <c r="D29" s="46"/>
      <c r="E29" s="7" t="s">
        <v>66</v>
      </c>
      <c r="F29" s="6"/>
    </row>
    <row r="30" spans="1:6" x14ac:dyDescent="0.3">
      <c r="A30" s="75"/>
      <c r="C30" s="4"/>
      <c r="D30" s="46"/>
      <c r="E30" s="4"/>
      <c r="F30" s="6"/>
    </row>
    <row r="31" spans="1:6" x14ac:dyDescent="0.3">
      <c r="A31" s="75"/>
      <c r="C31" s="4"/>
      <c r="D31" s="46"/>
      <c r="E31" s="7" t="s">
        <v>67</v>
      </c>
      <c r="F31" s="6"/>
    </row>
    <row r="32" spans="1:6" x14ac:dyDescent="0.3">
      <c r="A32" s="74" t="s">
        <v>872</v>
      </c>
      <c r="B32" s="50" t="str">
        <f t="shared" ref="B32:B42" si="1">"Bal_"&amp;$B$5&amp;"_"&amp;A32</f>
        <v>Bal_BO_PGkc</v>
      </c>
      <c r="C32" s="4" t="s">
        <v>0</v>
      </c>
      <c r="D32" s="46"/>
      <c r="E32" s="4" t="s">
        <v>68</v>
      </c>
      <c r="F32" s="126">
        <v>345125304</v>
      </c>
    </row>
    <row r="33" spans="1:6" x14ac:dyDescent="0.3">
      <c r="A33" s="74" t="s">
        <v>873</v>
      </c>
      <c r="B33" s="50" t="str">
        <f t="shared" si="1"/>
        <v>Bal_BO_PGiag</v>
      </c>
      <c r="C33" s="4" t="s">
        <v>1</v>
      </c>
      <c r="D33" s="46"/>
      <c r="E33" s="4" t="s">
        <v>69</v>
      </c>
      <c r="F33" s="126">
        <v>1633885185</v>
      </c>
    </row>
    <row r="34" spans="1:6" x14ac:dyDescent="0.3">
      <c r="A34" s="74" t="s">
        <v>874</v>
      </c>
      <c r="B34" s="50" t="str">
        <f t="shared" si="1"/>
        <v>Bal_BO_PGip</v>
      </c>
      <c r="C34" s="4" t="s">
        <v>2</v>
      </c>
      <c r="D34" s="46"/>
      <c r="E34" s="4" t="s">
        <v>70</v>
      </c>
      <c r="F34" s="126">
        <v>121002931</v>
      </c>
    </row>
    <row r="35" spans="1:6" x14ac:dyDescent="0.3">
      <c r="A35" s="74" t="s">
        <v>875</v>
      </c>
      <c r="B35" s="50" t="str">
        <f t="shared" si="1"/>
        <v>Bal_BO_PGuod</v>
      </c>
      <c r="C35" s="4" t="s">
        <v>3</v>
      </c>
      <c r="D35" s="46"/>
      <c r="E35" s="4" t="s">
        <v>71</v>
      </c>
      <c r="F35" s="126">
        <v>0</v>
      </c>
    </row>
    <row r="36" spans="1:6" x14ac:dyDescent="0.3">
      <c r="A36" s="74" t="s">
        <v>876</v>
      </c>
      <c r="B36" s="50" t="str">
        <f t="shared" si="1"/>
        <v>Bal_BO_PGuoa</v>
      </c>
      <c r="C36" s="4" t="s">
        <v>4</v>
      </c>
      <c r="D36" s="46"/>
      <c r="E36" s="4" t="s">
        <v>72</v>
      </c>
      <c r="F36" s="126">
        <v>408479671</v>
      </c>
    </row>
    <row r="37" spans="1:6" x14ac:dyDescent="0.3">
      <c r="A37" s="74" t="s">
        <v>877</v>
      </c>
      <c r="B37" s="50" t="str">
        <f t="shared" si="1"/>
        <v>Bal_BO_PGxfd</v>
      </c>
      <c r="C37" s="4" t="s">
        <v>5</v>
      </c>
      <c r="D37" s="46"/>
      <c r="E37" s="4" t="s">
        <v>73</v>
      </c>
      <c r="F37" s="126">
        <v>14964871</v>
      </c>
    </row>
    <row r="38" spans="1:6" x14ac:dyDescent="0.3">
      <c r="A38" s="74" t="s">
        <v>878</v>
      </c>
      <c r="B38" s="50" t="str">
        <f t="shared" si="1"/>
        <v>Bal_BO_PGas</v>
      </c>
      <c r="C38" s="4" t="s">
        <v>6</v>
      </c>
      <c r="D38" s="46"/>
      <c r="E38" s="4" t="s">
        <v>74</v>
      </c>
      <c r="F38" s="126">
        <v>962215</v>
      </c>
    </row>
    <row r="39" spans="1:6" x14ac:dyDescent="0.3">
      <c r="A39" s="74" t="s">
        <v>879</v>
      </c>
      <c r="B39" s="50" t="str">
        <f t="shared" si="1"/>
        <v>Bal_BO_PGmof</v>
      </c>
      <c r="C39" s="4" t="s">
        <v>7</v>
      </c>
      <c r="D39" s="46"/>
      <c r="E39" s="4" t="s">
        <v>75</v>
      </c>
      <c r="F39" s="126">
        <v>0</v>
      </c>
    </row>
    <row r="40" spans="1:6" x14ac:dyDescent="0.3">
      <c r="A40" s="74" t="s">
        <v>880</v>
      </c>
      <c r="B40" s="50" t="str">
        <f t="shared" si="1"/>
        <v>Bal_BO_PGxap</v>
      </c>
      <c r="C40" s="4" t="s">
        <v>8</v>
      </c>
      <c r="D40" s="46"/>
      <c r="E40" s="4" t="s">
        <v>76</v>
      </c>
      <c r="F40" s="126">
        <v>504697724</v>
      </c>
    </row>
    <row r="41" spans="1:6" x14ac:dyDescent="0.3">
      <c r="A41" s="74" t="s">
        <v>881</v>
      </c>
      <c r="B41" s="50" t="str">
        <f t="shared" si="1"/>
        <v>Bal_BO_PGpaf</v>
      </c>
      <c r="C41" s="4" t="s">
        <v>9</v>
      </c>
      <c r="D41" s="46"/>
      <c r="E41" s="4" t="s">
        <v>64</v>
      </c>
      <c r="F41" s="126">
        <v>1042645</v>
      </c>
    </row>
    <row r="42" spans="1:6" x14ac:dyDescent="0.3">
      <c r="A42" s="74" t="s">
        <v>882</v>
      </c>
      <c r="B42" s="50" t="str">
        <f t="shared" si="1"/>
        <v>Bal_BO_PGTot</v>
      </c>
      <c r="C42" s="4"/>
      <c r="D42" s="46"/>
      <c r="E42" s="7" t="s">
        <v>77</v>
      </c>
      <c r="F42" s="126">
        <v>3030160547</v>
      </c>
    </row>
    <row r="43" spans="1:6" x14ac:dyDescent="0.3">
      <c r="A43" s="75"/>
      <c r="C43" s="4"/>
      <c r="D43" s="46"/>
      <c r="E43" s="4"/>
      <c r="F43" s="6"/>
    </row>
    <row r="44" spans="1:6" x14ac:dyDescent="0.3">
      <c r="A44" s="75"/>
      <c r="C44" s="4"/>
      <c r="D44" s="46"/>
      <c r="E44" s="7" t="s">
        <v>78</v>
      </c>
      <c r="F44" s="6"/>
    </row>
    <row r="45" spans="1:6" x14ac:dyDescent="0.3">
      <c r="A45" s="74" t="s">
        <v>883</v>
      </c>
      <c r="B45" s="50" t="str">
        <f t="shared" ref="B45:B50" si="2">"Bal_"&amp;$B$5&amp;"_"&amp;A45</f>
        <v>Bal_BO_PHpf</v>
      </c>
      <c r="C45" s="4" t="s">
        <v>10</v>
      </c>
      <c r="D45" s="46"/>
      <c r="E45" s="4" t="s">
        <v>79</v>
      </c>
      <c r="F45" s="126">
        <v>925855</v>
      </c>
    </row>
    <row r="46" spans="1:6" x14ac:dyDescent="0.3">
      <c r="A46" s="74" t="s">
        <v>884</v>
      </c>
      <c r="B46" s="50" t="str">
        <f t="shared" si="2"/>
        <v>Bal_BO_PHus</v>
      </c>
      <c r="C46" s="4" t="s">
        <v>11</v>
      </c>
      <c r="D46" s="46"/>
      <c r="E46" s="4" t="s">
        <v>80</v>
      </c>
      <c r="F46" s="126">
        <v>6370009</v>
      </c>
    </row>
    <row r="47" spans="1:6" x14ac:dyDescent="0.3">
      <c r="A47" s="74" t="s">
        <v>885</v>
      </c>
      <c r="B47" s="50" t="str">
        <f t="shared" si="2"/>
        <v>Bal_BO_PHrs</v>
      </c>
      <c r="C47" s="4" t="s">
        <v>12</v>
      </c>
      <c r="D47" s="46"/>
      <c r="E47" s="4" t="s">
        <v>81</v>
      </c>
      <c r="F47" s="126">
        <v>0</v>
      </c>
    </row>
    <row r="48" spans="1:6" x14ac:dyDescent="0.3">
      <c r="A48" s="74" t="s">
        <v>886</v>
      </c>
      <c r="B48" s="50" t="str">
        <f t="shared" si="2"/>
        <v>Bal_BO_PHtg</v>
      </c>
      <c r="C48" s="4" t="s">
        <v>13</v>
      </c>
      <c r="D48" s="46"/>
      <c r="E48" s="4" t="s">
        <v>82</v>
      </c>
      <c r="F48" s="126">
        <v>1908482</v>
      </c>
    </row>
    <row r="49" spans="1:6" x14ac:dyDescent="0.3">
      <c r="A49" s="74" t="s">
        <v>887</v>
      </c>
      <c r="B49" s="50" t="str">
        <f t="shared" si="2"/>
        <v>Bal_BO_PHxf</v>
      </c>
      <c r="C49" s="4" t="s">
        <v>38</v>
      </c>
      <c r="D49" s="46"/>
      <c r="E49" s="4" t="s">
        <v>83</v>
      </c>
      <c r="F49" s="126">
        <v>511297</v>
      </c>
    </row>
    <row r="50" spans="1:6" x14ac:dyDescent="0.3">
      <c r="A50" s="74" t="s">
        <v>888</v>
      </c>
      <c r="B50" s="50" t="str">
        <f t="shared" si="2"/>
        <v>Bal_BO_PHTot</v>
      </c>
      <c r="C50" s="4"/>
      <c r="D50" s="46"/>
      <c r="E50" s="7" t="s">
        <v>84</v>
      </c>
      <c r="F50" s="126">
        <v>9715644</v>
      </c>
    </row>
    <row r="51" spans="1:6" x14ac:dyDescent="0.3">
      <c r="A51" s="75"/>
      <c r="C51" s="4"/>
      <c r="D51" s="46"/>
      <c r="E51" s="4"/>
      <c r="F51" s="6"/>
    </row>
    <row r="52" spans="1:6" x14ac:dyDescent="0.3">
      <c r="A52" s="75"/>
      <c r="C52" s="4"/>
      <c r="D52" s="46"/>
      <c r="E52" s="7" t="s">
        <v>85</v>
      </c>
      <c r="F52" s="6"/>
    </row>
    <row r="53" spans="1:6" x14ac:dyDescent="0.3">
      <c r="A53" s="74" t="s">
        <v>871</v>
      </c>
      <c r="B53" s="50" t="str">
        <f>"Bal_"&amp;$B$5&amp;"_"&amp;A53</f>
        <v>Bal_BO_Pek</v>
      </c>
      <c r="C53" s="4" t="s">
        <v>39</v>
      </c>
      <c r="D53" s="46"/>
      <c r="E53" s="4" t="s">
        <v>85</v>
      </c>
      <c r="F53" s="126">
        <v>39589336</v>
      </c>
    </row>
    <row r="54" spans="1:6" x14ac:dyDescent="0.3">
      <c r="A54" s="75"/>
      <c r="C54" s="4"/>
      <c r="D54" s="46"/>
      <c r="E54" s="4"/>
      <c r="F54" s="6"/>
    </row>
    <row r="55" spans="1:6" x14ac:dyDescent="0.3">
      <c r="A55" s="75"/>
      <c r="C55" s="4"/>
      <c r="D55" s="46"/>
      <c r="E55" s="7" t="s">
        <v>86</v>
      </c>
      <c r="F55" s="6"/>
    </row>
    <row r="56" spans="1:6" x14ac:dyDescent="0.3">
      <c r="A56" s="74" t="s">
        <v>889</v>
      </c>
      <c r="B56" s="50" t="str">
        <f t="shared" ref="B56:B71" si="3">"Bal_"&amp;$B$5&amp;"_"&amp;A56</f>
        <v>Bal_BO_PEaag</v>
      </c>
      <c r="C56" s="4" t="s">
        <v>40</v>
      </c>
      <c r="D56" s="46"/>
      <c r="E56" s="4" t="s">
        <v>87</v>
      </c>
      <c r="F56" s="126">
        <v>30242898</v>
      </c>
    </row>
    <row r="57" spans="1:6" x14ac:dyDescent="0.3">
      <c r="A57" s="74" t="s">
        <v>890</v>
      </c>
      <c r="B57" s="50" t="str">
        <f t="shared" si="3"/>
        <v>Bal_BO_PEoe</v>
      </c>
      <c r="C57" s="4" t="s">
        <v>41</v>
      </c>
      <c r="D57" s="46"/>
      <c r="E57" s="4" t="s">
        <v>88</v>
      </c>
      <c r="F57" s="126">
        <v>1119847</v>
      </c>
    </row>
    <row r="58" spans="1:6" x14ac:dyDescent="0.3">
      <c r="A58" s="74" t="s">
        <v>891</v>
      </c>
      <c r="B58" s="50" t="str">
        <f t="shared" si="3"/>
        <v>Bal_BO_PEav</v>
      </c>
      <c r="C58" s="4" t="s">
        <v>42</v>
      </c>
      <c r="D58" s="46"/>
      <c r="E58" s="4" t="s">
        <v>89</v>
      </c>
      <c r="F58" s="126">
        <v>789095</v>
      </c>
    </row>
    <row r="59" spans="1:6" x14ac:dyDescent="0.3">
      <c r="A59" s="74" t="s">
        <v>892</v>
      </c>
      <c r="B59" s="50" t="str">
        <f t="shared" si="3"/>
        <v>Bal_BO_PEo</v>
      </c>
      <c r="C59" s="4"/>
      <c r="D59" s="46" t="s">
        <v>939</v>
      </c>
      <c r="E59" s="4" t="s">
        <v>90</v>
      </c>
      <c r="F59" s="126">
        <v>1043473</v>
      </c>
    </row>
    <row r="60" spans="1:6" x14ac:dyDescent="0.3">
      <c r="A60" s="74" t="s">
        <v>893</v>
      </c>
      <c r="B60" s="50" t="str">
        <f t="shared" si="3"/>
        <v>Bal_BO_PEavu</v>
      </c>
      <c r="C60" s="4"/>
      <c r="D60" s="46" t="s">
        <v>940</v>
      </c>
      <c r="E60" s="4" t="s">
        <v>91</v>
      </c>
      <c r="F60" s="126">
        <v>-519144</v>
      </c>
    </row>
    <row r="61" spans="1:6" x14ac:dyDescent="0.3">
      <c r="A61" s="74" t="s">
        <v>894</v>
      </c>
      <c r="B61" s="50" t="str">
        <f t="shared" si="3"/>
        <v>Bal_BO_PEavs</v>
      </c>
      <c r="C61" s="4"/>
      <c r="D61" s="46" t="s">
        <v>941</v>
      </c>
      <c r="E61" s="4" t="s">
        <v>92</v>
      </c>
      <c r="F61" s="126">
        <v>-115124</v>
      </c>
    </row>
    <row r="62" spans="1:6" x14ac:dyDescent="0.3">
      <c r="A62" s="74" t="s">
        <v>895</v>
      </c>
      <c r="B62" s="50" t="str">
        <f t="shared" si="3"/>
        <v>Bal_BO_PEavo</v>
      </c>
      <c r="C62" s="4"/>
      <c r="D62" s="46" t="s">
        <v>942</v>
      </c>
      <c r="E62" s="4" t="s">
        <v>93</v>
      </c>
      <c r="F62" s="126">
        <v>0</v>
      </c>
    </row>
    <row r="63" spans="1:6" x14ac:dyDescent="0.3">
      <c r="A63" s="74" t="s">
        <v>896</v>
      </c>
      <c r="B63" s="50" t="str">
        <f t="shared" si="3"/>
        <v>Bal_BO_PExv</v>
      </c>
      <c r="C63" s="4"/>
      <c r="D63" s="46" t="s">
        <v>943</v>
      </c>
      <c r="E63" s="4" t="s">
        <v>94</v>
      </c>
      <c r="F63" s="126">
        <v>379890</v>
      </c>
    </row>
    <row r="64" spans="1:6" x14ac:dyDescent="0.3">
      <c r="A64" s="74" t="s">
        <v>897</v>
      </c>
      <c r="B64" s="50" t="str">
        <f t="shared" si="3"/>
        <v>Bal_BO_PExr</v>
      </c>
      <c r="C64" s="4" t="s">
        <v>102</v>
      </c>
      <c r="D64" s="46"/>
      <c r="E64" s="4" t="s">
        <v>95</v>
      </c>
      <c r="F64" s="126">
        <v>53354189</v>
      </c>
    </row>
    <row r="65" spans="1:6" x14ac:dyDescent="0.3">
      <c r="A65" s="74" t="s">
        <v>898</v>
      </c>
      <c r="B65" s="50" t="str">
        <f t="shared" si="3"/>
        <v>Bal_BO_PElr</v>
      </c>
      <c r="C65" s="4"/>
      <c r="D65" s="46" t="s">
        <v>944</v>
      </c>
      <c r="E65" s="4" t="s">
        <v>110</v>
      </c>
      <c r="F65" s="126">
        <v>30139451</v>
      </c>
    </row>
    <row r="66" spans="1:6" x14ac:dyDescent="0.3">
      <c r="A66" s="74" t="s">
        <v>899</v>
      </c>
      <c r="B66" s="50" t="str">
        <f t="shared" si="3"/>
        <v>Bal_BO_PEvr</v>
      </c>
      <c r="C66" s="4"/>
      <c r="D66" s="46" t="s">
        <v>945</v>
      </c>
      <c r="E66" s="4" t="s">
        <v>96</v>
      </c>
      <c r="F66" s="126">
        <v>2713342</v>
      </c>
    </row>
    <row r="67" spans="1:6" x14ac:dyDescent="0.3">
      <c r="A67" s="74" t="s">
        <v>900</v>
      </c>
      <c r="B67" s="50" t="str">
        <f t="shared" si="3"/>
        <v>Bal_BO_PErs</v>
      </c>
      <c r="C67" s="4"/>
      <c r="D67" s="46" t="s">
        <v>946</v>
      </c>
      <c r="E67" s="4" t="s">
        <v>97</v>
      </c>
      <c r="F67" s="126">
        <v>0</v>
      </c>
    </row>
    <row r="68" spans="1:6" x14ac:dyDescent="0.3">
      <c r="A68" s="74" t="s">
        <v>901</v>
      </c>
      <c r="B68" s="50" t="str">
        <f t="shared" si="3"/>
        <v>Bal_BO_PExs</v>
      </c>
      <c r="C68" s="4"/>
      <c r="D68" s="46" t="s">
        <v>947</v>
      </c>
      <c r="E68" s="4" t="s">
        <v>98</v>
      </c>
      <c r="F68" s="126">
        <v>20501396</v>
      </c>
    </row>
    <row r="69" spans="1:6" x14ac:dyDescent="0.3">
      <c r="A69" s="74" t="s">
        <v>902</v>
      </c>
      <c r="B69" s="50" t="str">
        <f t="shared" si="3"/>
        <v>Bal_BO_PEou</v>
      </c>
      <c r="C69" s="4" t="s">
        <v>103</v>
      </c>
      <c r="D69" s="46"/>
      <c r="E69" s="4" t="s">
        <v>99</v>
      </c>
      <c r="F69" s="126">
        <v>210508012</v>
      </c>
    </row>
    <row r="70" spans="1:6" x14ac:dyDescent="0.3">
      <c r="A70" s="74" t="s">
        <v>903</v>
      </c>
      <c r="B70" s="50" t="str">
        <f t="shared" si="3"/>
        <v>Bal_BO_PEekTot</v>
      </c>
      <c r="C70" s="4"/>
      <c r="D70" s="46"/>
      <c r="E70" s="7" t="s">
        <v>100</v>
      </c>
      <c r="F70" s="126">
        <v>296014038</v>
      </c>
    </row>
    <row r="71" spans="1:6" x14ac:dyDescent="0.3">
      <c r="A71" s="74" t="s">
        <v>470</v>
      </c>
      <c r="B71" s="50" t="str">
        <f t="shared" si="3"/>
        <v>Bal_BO_PTot</v>
      </c>
      <c r="C71" s="4"/>
      <c r="D71" s="46"/>
      <c r="E71" s="7" t="s">
        <v>101</v>
      </c>
      <c r="F71" s="126">
        <v>3375479567</v>
      </c>
    </row>
    <row r="72" spans="1:6" x14ac:dyDescent="0.3">
      <c r="D72" s="50"/>
    </row>
    <row r="73" spans="1:6" hidden="1" x14ac:dyDescent="0.3"/>
    <row r="74" spans="1:6" hidden="1" x14ac:dyDescent="0.3"/>
  </sheetData>
  <mergeCells count="2">
    <mergeCell ref="C3:F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&amp;C&amp;G</oddHeader>
  </headerFooter>
  <rowBreaks count="1" manualBreakCount="1">
    <brk id="28" min="2" max="5" man="1"/>
  </rowBreaks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75"/>
  <sheetViews>
    <sheetView showGridLines="0" topLeftCell="C1" zoomScaleNormal="100" workbookViewId="0">
      <selection activeCell="E3" sqref="E3:F3"/>
    </sheetView>
  </sheetViews>
  <sheetFormatPr defaultColWidth="0" defaultRowHeight="14.4" zeroHeight="1" x14ac:dyDescent="0.3"/>
  <cols>
    <col min="1" max="1" width="12.88671875" style="128" hidden="1" customWidth="1"/>
    <col min="2" max="2" width="15.5546875" style="128" hidden="1" customWidth="1"/>
    <col min="3" max="4" width="7" style="128" customWidth="1"/>
    <col min="5" max="5" width="90.109375" style="128" bestFit="1" customWidth="1"/>
    <col min="6" max="6" width="19.33203125" style="128" customWidth="1"/>
    <col min="7" max="7" width="9.109375" style="128" customWidth="1"/>
    <col min="8" max="16384" width="9.109375" style="128" hidden="1"/>
  </cols>
  <sheetData>
    <row r="1" spans="1:6" x14ac:dyDescent="0.3">
      <c r="C1" s="206" t="s">
        <v>1266</v>
      </c>
      <c r="D1" s="206"/>
      <c r="E1" s="206"/>
    </row>
    <row r="2" spans="1:6" s="3" customFormat="1" x14ac:dyDescent="0.3"/>
    <row r="3" spans="1:6" s="3" customFormat="1" x14ac:dyDescent="0.3">
      <c r="C3" s="234" t="s">
        <v>1187</v>
      </c>
      <c r="D3" s="234"/>
      <c r="E3" s="232" t="s">
        <v>1163</v>
      </c>
      <c r="F3" s="232"/>
    </row>
    <row r="4" spans="1:6" x14ac:dyDescent="0.3">
      <c r="C4" s="235" t="s">
        <v>1186</v>
      </c>
      <c r="D4" s="235"/>
      <c r="E4" s="232">
        <f>INDEX(Gr4Data,MATCH($E$3,Gr4Navn,0),MATCH(C4,Gr4Var,0))</f>
        <v>13290</v>
      </c>
      <c r="F4" s="232"/>
    </row>
    <row r="5" spans="1:6" x14ac:dyDescent="0.3"/>
    <row r="6" spans="1:6" ht="23.4" x14ac:dyDescent="0.3">
      <c r="C6" s="207" t="s">
        <v>1192</v>
      </c>
      <c r="D6" s="207"/>
      <c r="E6" s="207"/>
      <c r="F6" s="207"/>
    </row>
    <row r="7" spans="1:6" ht="25.2" x14ac:dyDescent="0.3">
      <c r="C7" s="73"/>
      <c r="D7" s="73"/>
      <c r="E7" s="83"/>
      <c r="F7" s="76" t="s">
        <v>921</v>
      </c>
    </row>
    <row r="8" spans="1:6" x14ac:dyDescent="0.3">
      <c r="A8" s="47" t="s">
        <v>31</v>
      </c>
      <c r="B8" s="51" t="s">
        <v>104</v>
      </c>
      <c r="C8" s="73"/>
      <c r="D8" s="73"/>
      <c r="E8" s="83" t="s">
        <v>43</v>
      </c>
      <c r="F8" s="76"/>
    </row>
    <row r="9" spans="1:6" x14ac:dyDescent="0.3">
      <c r="A9" s="74" t="s">
        <v>856</v>
      </c>
      <c r="B9" s="128" t="str">
        <f t="shared" ref="B9:B30" si="0">"Bal_"&amp;$B$8&amp;"_"&amp;A9</f>
        <v>Bal_BO_Akac</v>
      </c>
      <c r="C9" s="73" t="s">
        <v>0</v>
      </c>
      <c r="D9" s="73"/>
      <c r="E9" s="73" t="s">
        <v>44</v>
      </c>
      <c r="F9" s="202">
        <f t="shared" ref="F9:F30" si="1">INDEX(Gr4Data,MATCH($E$3,Gr4Navn,0),MATCH(B9,Gr4Var,0))</f>
        <v>70467</v>
      </c>
    </row>
    <row r="10" spans="1:6" x14ac:dyDescent="0.3">
      <c r="A10" s="74" t="s">
        <v>857</v>
      </c>
      <c r="B10" s="128" t="str">
        <f t="shared" si="0"/>
        <v>Bal_BO_Agb</v>
      </c>
      <c r="C10" s="73" t="s">
        <v>1</v>
      </c>
      <c r="D10" s="73"/>
      <c r="E10" s="73" t="s">
        <v>45</v>
      </c>
      <c r="F10" s="202">
        <f t="shared" si="1"/>
        <v>0</v>
      </c>
    </row>
    <row r="11" spans="1:6" x14ac:dyDescent="0.3">
      <c r="A11" s="74" t="s">
        <v>461</v>
      </c>
      <c r="B11" s="128" t="str">
        <f t="shared" si="0"/>
        <v>Bal_BO_Atkc</v>
      </c>
      <c r="C11" s="73" t="s">
        <v>2</v>
      </c>
      <c r="D11" s="73"/>
      <c r="E11" s="73" t="s">
        <v>46</v>
      </c>
      <c r="F11" s="202">
        <f t="shared" si="1"/>
        <v>54357</v>
      </c>
    </row>
    <row r="12" spans="1:6" x14ac:dyDescent="0.3">
      <c r="A12" s="74" t="s">
        <v>462</v>
      </c>
      <c r="B12" s="128" t="str">
        <f t="shared" si="0"/>
        <v>Bal_BO_Autd</v>
      </c>
      <c r="C12" s="73" t="s">
        <v>3</v>
      </c>
      <c r="D12" s="73"/>
      <c r="E12" s="73" t="s">
        <v>47</v>
      </c>
      <c r="F12" s="202">
        <f t="shared" si="1"/>
        <v>0</v>
      </c>
    </row>
    <row r="13" spans="1:6" x14ac:dyDescent="0.3">
      <c r="A13" s="74" t="s">
        <v>463</v>
      </c>
      <c r="B13" s="128" t="str">
        <f t="shared" si="0"/>
        <v>Bal_BO_Auta</v>
      </c>
      <c r="C13" s="73" t="s">
        <v>4</v>
      </c>
      <c r="D13" s="73"/>
      <c r="E13" s="73" t="s">
        <v>48</v>
      </c>
      <c r="F13" s="202">
        <f t="shared" si="1"/>
        <v>278668</v>
      </c>
    </row>
    <row r="14" spans="1:6" x14ac:dyDescent="0.3">
      <c r="A14" s="74" t="s">
        <v>464</v>
      </c>
      <c r="B14" s="128" t="str">
        <f t="shared" si="0"/>
        <v>Bal_BO_Aod</v>
      </c>
      <c r="C14" s="73" t="s">
        <v>5</v>
      </c>
      <c r="D14" s="73"/>
      <c r="E14" s="73" t="s">
        <v>49</v>
      </c>
      <c r="F14" s="202">
        <f t="shared" si="1"/>
        <v>166119</v>
      </c>
    </row>
    <row r="15" spans="1:6" x14ac:dyDescent="0.3">
      <c r="A15" s="74" t="s">
        <v>465</v>
      </c>
      <c r="B15" s="128" t="str">
        <f t="shared" si="0"/>
        <v>Bal_BO_Aoa</v>
      </c>
      <c r="C15" s="73" t="s">
        <v>6</v>
      </c>
      <c r="D15" s="73"/>
      <c r="E15" s="73" t="s">
        <v>50</v>
      </c>
      <c r="F15" s="202">
        <f t="shared" si="1"/>
        <v>0</v>
      </c>
    </row>
    <row r="16" spans="1:6" x14ac:dyDescent="0.3">
      <c r="A16" s="74" t="s">
        <v>858</v>
      </c>
      <c r="B16" s="128" t="str">
        <f t="shared" si="0"/>
        <v>Bal_BO_Aak</v>
      </c>
      <c r="C16" s="73" t="s">
        <v>7</v>
      </c>
      <c r="D16" s="73"/>
      <c r="E16" s="73" t="s">
        <v>51</v>
      </c>
      <c r="F16" s="202">
        <f t="shared" si="1"/>
        <v>7948</v>
      </c>
    </row>
    <row r="17" spans="1:6" x14ac:dyDescent="0.3">
      <c r="A17" s="74" t="s">
        <v>859</v>
      </c>
      <c r="B17" s="128" t="str">
        <f t="shared" si="0"/>
        <v>Bal_BO_Akav</v>
      </c>
      <c r="C17" s="73" t="s">
        <v>8</v>
      </c>
      <c r="D17" s="73"/>
      <c r="E17" s="73" t="s">
        <v>52</v>
      </c>
      <c r="F17" s="202">
        <f t="shared" si="1"/>
        <v>0</v>
      </c>
    </row>
    <row r="18" spans="1:6" x14ac:dyDescent="0.3">
      <c r="A18" s="74" t="s">
        <v>860</v>
      </c>
      <c r="B18" s="128" t="str">
        <f t="shared" si="0"/>
        <v>Bal_BO_Aktv</v>
      </c>
      <c r="C18" s="73" t="s">
        <v>9</v>
      </c>
      <c r="D18" s="73"/>
      <c r="E18" s="73" t="s">
        <v>53</v>
      </c>
      <c r="F18" s="202">
        <f t="shared" si="1"/>
        <v>0</v>
      </c>
    </row>
    <row r="19" spans="1:6" x14ac:dyDescent="0.3">
      <c r="A19" s="74" t="s">
        <v>861</v>
      </c>
      <c r="B19" s="128" t="str">
        <f t="shared" si="0"/>
        <v>Bal_BO_Aatp</v>
      </c>
      <c r="C19" s="73" t="s">
        <v>10</v>
      </c>
      <c r="D19" s="73"/>
      <c r="E19" s="73" t="s">
        <v>54</v>
      </c>
      <c r="F19" s="202">
        <f t="shared" si="1"/>
        <v>8268</v>
      </c>
    </row>
    <row r="20" spans="1:6" x14ac:dyDescent="0.3">
      <c r="A20" s="74" t="s">
        <v>862</v>
      </c>
      <c r="B20" s="128" t="str">
        <f t="shared" si="0"/>
        <v>Bal_BO_Aia</v>
      </c>
      <c r="C20" s="73" t="s">
        <v>11</v>
      </c>
      <c r="D20" s="73"/>
      <c r="E20" s="73" t="s">
        <v>55</v>
      </c>
      <c r="F20" s="202">
        <f t="shared" si="1"/>
        <v>0</v>
      </c>
    </row>
    <row r="21" spans="1:6" x14ac:dyDescent="0.3">
      <c r="A21" s="74" t="s">
        <v>963</v>
      </c>
      <c r="B21" s="128" t="str">
        <f t="shared" si="0"/>
        <v>Bal_BO_AgbTot</v>
      </c>
      <c r="C21" s="73" t="s">
        <v>12</v>
      </c>
      <c r="D21" s="73"/>
      <c r="E21" s="73" t="s">
        <v>56</v>
      </c>
      <c r="F21" s="202">
        <f t="shared" si="1"/>
        <v>0</v>
      </c>
    </row>
    <row r="22" spans="1:6" x14ac:dyDescent="0.3">
      <c r="A22" s="74" t="s">
        <v>863</v>
      </c>
      <c r="B22" s="128" t="str">
        <f t="shared" si="0"/>
        <v>Bal_BO_Aie</v>
      </c>
      <c r="C22" s="73"/>
      <c r="D22" s="73" t="s">
        <v>937</v>
      </c>
      <c r="E22" s="73" t="s">
        <v>57</v>
      </c>
      <c r="F22" s="202">
        <f t="shared" si="1"/>
        <v>0</v>
      </c>
    </row>
    <row r="23" spans="1:6" x14ac:dyDescent="0.3">
      <c r="A23" s="74" t="s">
        <v>864</v>
      </c>
      <c r="B23" s="128" t="str">
        <f t="shared" si="0"/>
        <v>Bal_BO_Ade</v>
      </c>
      <c r="C23" s="73"/>
      <c r="D23" s="73" t="s">
        <v>938</v>
      </c>
      <c r="E23" s="73" t="s">
        <v>58</v>
      </c>
      <c r="F23" s="202">
        <f t="shared" si="1"/>
        <v>0</v>
      </c>
    </row>
    <row r="24" spans="1:6" x14ac:dyDescent="0.3">
      <c r="A24" s="74" t="s">
        <v>865</v>
      </c>
      <c r="B24" s="128" t="str">
        <f t="shared" si="0"/>
        <v>Bal_BO_Axma</v>
      </c>
      <c r="C24" s="73" t="s">
        <v>13</v>
      </c>
      <c r="D24" s="73"/>
      <c r="E24" s="73" t="s">
        <v>59</v>
      </c>
      <c r="F24" s="202">
        <f t="shared" si="1"/>
        <v>327</v>
      </c>
    </row>
    <row r="25" spans="1:6" x14ac:dyDescent="0.3">
      <c r="A25" s="74" t="s">
        <v>866</v>
      </c>
      <c r="B25" s="128" t="str">
        <f t="shared" si="0"/>
        <v>Bal_BO_Aas</v>
      </c>
      <c r="C25" s="73" t="s">
        <v>38</v>
      </c>
      <c r="D25" s="73"/>
      <c r="E25" s="73" t="s">
        <v>60</v>
      </c>
      <c r="F25" s="202">
        <f t="shared" si="1"/>
        <v>1120</v>
      </c>
    </row>
    <row r="26" spans="1:6" x14ac:dyDescent="0.3">
      <c r="A26" s="74" t="s">
        <v>869</v>
      </c>
      <c r="B26" s="128" t="str">
        <f t="shared" si="0"/>
        <v>Bal_BO_Aus</v>
      </c>
      <c r="C26" s="73" t="s">
        <v>39</v>
      </c>
      <c r="D26" s="73"/>
      <c r="E26" s="73" t="s">
        <v>61</v>
      </c>
      <c r="F26" s="202">
        <f t="shared" si="1"/>
        <v>8</v>
      </c>
    </row>
    <row r="27" spans="1:6" x14ac:dyDescent="0.3">
      <c r="A27" s="74" t="s">
        <v>867</v>
      </c>
      <c r="B27" s="128" t="str">
        <f t="shared" si="0"/>
        <v>Bal_BO_Aamb</v>
      </c>
      <c r="C27" s="73" t="s">
        <v>40</v>
      </c>
      <c r="D27" s="73"/>
      <c r="E27" s="73" t="s">
        <v>62</v>
      </c>
      <c r="F27" s="202">
        <f t="shared" si="1"/>
        <v>0</v>
      </c>
    </row>
    <row r="28" spans="1:6" x14ac:dyDescent="0.3">
      <c r="A28" s="74" t="s">
        <v>868</v>
      </c>
      <c r="B28" s="128" t="str">
        <f t="shared" si="0"/>
        <v>Bal_BO_Axa</v>
      </c>
      <c r="C28" s="73" t="s">
        <v>41</v>
      </c>
      <c r="D28" s="73"/>
      <c r="E28" s="73" t="s">
        <v>63</v>
      </c>
      <c r="F28" s="202">
        <f t="shared" si="1"/>
        <v>10550</v>
      </c>
    </row>
    <row r="29" spans="1:6" x14ac:dyDescent="0.3">
      <c r="A29" s="74" t="s">
        <v>870</v>
      </c>
      <c r="B29" s="128" t="str">
        <f t="shared" si="0"/>
        <v>Bal_BO_Apap</v>
      </c>
      <c r="C29" s="73" t="s">
        <v>42</v>
      </c>
      <c r="D29" s="73"/>
      <c r="E29" s="73" t="s">
        <v>64</v>
      </c>
      <c r="F29" s="202">
        <f t="shared" si="1"/>
        <v>547</v>
      </c>
    </row>
    <row r="30" spans="1:6" x14ac:dyDescent="0.3">
      <c r="A30" s="74" t="s">
        <v>466</v>
      </c>
      <c r="B30" s="128" t="str">
        <f t="shared" si="0"/>
        <v>Bal_BO_ATot</v>
      </c>
      <c r="C30" s="73"/>
      <c r="D30" s="73"/>
      <c r="E30" s="83" t="s">
        <v>65</v>
      </c>
      <c r="F30" s="202">
        <f t="shared" si="1"/>
        <v>598379</v>
      </c>
    </row>
    <row r="31" spans="1:6" x14ac:dyDescent="0.3">
      <c r="A31" s="75"/>
      <c r="C31" s="73"/>
      <c r="D31" s="73"/>
      <c r="E31" s="73"/>
      <c r="F31" s="203"/>
    </row>
    <row r="32" spans="1:6" x14ac:dyDescent="0.3">
      <c r="A32" s="75"/>
      <c r="C32" s="73"/>
      <c r="D32" s="73"/>
      <c r="E32" s="83" t="s">
        <v>66</v>
      </c>
      <c r="F32" s="203"/>
    </row>
    <row r="33" spans="1:6" x14ac:dyDescent="0.3">
      <c r="A33" s="75"/>
      <c r="C33" s="73"/>
      <c r="D33" s="73"/>
      <c r="E33" s="73"/>
      <c r="F33" s="203"/>
    </row>
    <row r="34" spans="1:6" x14ac:dyDescent="0.3">
      <c r="A34" s="75"/>
      <c r="C34" s="73"/>
      <c r="D34" s="73"/>
      <c r="E34" s="83" t="s">
        <v>67</v>
      </c>
      <c r="F34" s="203"/>
    </row>
    <row r="35" spans="1:6" x14ac:dyDescent="0.3">
      <c r="A35" s="74" t="s">
        <v>872</v>
      </c>
      <c r="B35" s="128" t="str">
        <f t="shared" ref="B35:B45" si="2">"Bal_"&amp;$B$8&amp;"_"&amp;A35</f>
        <v>Bal_BO_PGkc</v>
      </c>
      <c r="C35" s="73" t="s">
        <v>0</v>
      </c>
      <c r="D35" s="73"/>
      <c r="E35" s="73" t="s">
        <v>68</v>
      </c>
      <c r="F35" s="202">
        <f t="shared" ref="F35:F45" si="3">INDEX(Gr4Data,MATCH($E$3,Gr4Navn,0),MATCH(B35,Gr4Var,0))</f>
        <v>2478</v>
      </c>
    </row>
    <row r="36" spans="1:6" x14ac:dyDescent="0.3">
      <c r="A36" s="74" t="s">
        <v>873</v>
      </c>
      <c r="B36" s="128" t="str">
        <f t="shared" si="2"/>
        <v>Bal_BO_PGiag</v>
      </c>
      <c r="C36" s="73" t="s">
        <v>1</v>
      </c>
      <c r="D36" s="73"/>
      <c r="E36" s="73" t="s">
        <v>69</v>
      </c>
      <c r="F36" s="202">
        <f t="shared" si="3"/>
        <v>507854</v>
      </c>
    </row>
    <row r="37" spans="1:6" x14ac:dyDescent="0.3">
      <c r="A37" s="74" t="s">
        <v>874</v>
      </c>
      <c r="B37" s="128" t="str">
        <f t="shared" si="2"/>
        <v>Bal_BO_PGip</v>
      </c>
      <c r="C37" s="73" t="s">
        <v>2</v>
      </c>
      <c r="D37" s="73"/>
      <c r="E37" s="73" t="s">
        <v>70</v>
      </c>
      <c r="F37" s="202">
        <f t="shared" si="3"/>
        <v>8268</v>
      </c>
    </row>
    <row r="38" spans="1:6" x14ac:dyDescent="0.3">
      <c r="A38" s="74" t="s">
        <v>875</v>
      </c>
      <c r="B38" s="128" t="str">
        <f t="shared" si="2"/>
        <v>Bal_BO_PGuod</v>
      </c>
      <c r="C38" s="73" t="s">
        <v>3</v>
      </c>
      <c r="D38" s="73"/>
      <c r="E38" s="73" t="s">
        <v>71</v>
      </c>
      <c r="F38" s="202">
        <f t="shared" si="3"/>
        <v>0</v>
      </c>
    </row>
    <row r="39" spans="1:6" x14ac:dyDescent="0.3">
      <c r="A39" s="74" t="s">
        <v>876</v>
      </c>
      <c r="B39" s="128" t="str">
        <f t="shared" si="2"/>
        <v>Bal_BO_PGuoa</v>
      </c>
      <c r="C39" s="73" t="s">
        <v>4</v>
      </c>
      <c r="D39" s="73"/>
      <c r="E39" s="73" t="s">
        <v>72</v>
      </c>
      <c r="F39" s="202">
        <f t="shared" si="3"/>
        <v>0</v>
      </c>
    </row>
    <row r="40" spans="1:6" x14ac:dyDescent="0.3">
      <c r="A40" s="74" t="s">
        <v>877</v>
      </c>
      <c r="B40" s="128" t="str">
        <f t="shared" si="2"/>
        <v>Bal_BO_PGxfd</v>
      </c>
      <c r="C40" s="73" t="s">
        <v>5</v>
      </c>
      <c r="D40" s="73"/>
      <c r="E40" s="73" t="s">
        <v>73</v>
      </c>
      <c r="F40" s="202">
        <f t="shared" si="3"/>
        <v>0</v>
      </c>
    </row>
    <row r="41" spans="1:6" x14ac:dyDescent="0.3">
      <c r="A41" s="74" t="s">
        <v>878</v>
      </c>
      <c r="B41" s="128" t="str">
        <f t="shared" si="2"/>
        <v>Bal_BO_PGas</v>
      </c>
      <c r="C41" s="73" t="s">
        <v>6</v>
      </c>
      <c r="D41" s="73"/>
      <c r="E41" s="73" t="s">
        <v>74</v>
      </c>
      <c r="F41" s="202">
        <f t="shared" si="3"/>
        <v>0</v>
      </c>
    </row>
    <row r="42" spans="1:6" x14ac:dyDescent="0.3">
      <c r="A42" s="74" t="s">
        <v>879</v>
      </c>
      <c r="B42" s="128" t="str">
        <f t="shared" si="2"/>
        <v>Bal_BO_PGmof</v>
      </c>
      <c r="C42" s="73" t="s">
        <v>7</v>
      </c>
      <c r="D42" s="73"/>
      <c r="E42" s="73" t="s">
        <v>75</v>
      </c>
      <c r="F42" s="202">
        <f t="shared" si="3"/>
        <v>0</v>
      </c>
    </row>
    <row r="43" spans="1:6" x14ac:dyDescent="0.3">
      <c r="A43" s="74" t="s">
        <v>880</v>
      </c>
      <c r="B43" s="128" t="str">
        <f t="shared" si="2"/>
        <v>Bal_BO_PGxap</v>
      </c>
      <c r="C43" s="73" t="s">
        <v>8</v>
      </c>
      <c r="D43" s="73"/>
      <c r="E43" s="73" t="s">
        <v>76</v>
      </c>
      <c r="F43" s="202">
        <f t="shared" si="3"/>
        <v>2791</v>
      </c>
    </row>
    <row r="44" spans="1:6" x14ac:dyDescent="0.3">
      <c r="A44" s="74" t="s">
        <v>881</v>
      </c>
      <c r="B44" s="128" t="str">
        <f t="shared" si="2"/>
        <v>Bal_BO_PGpaf</v>
      </c>
      <c r="C44" s="73" t="s">
        <v>9</v>
      </c>
      <c r="D44" s="73"/>
      <c r="E44" s="73" t="s">
        <v>64</v>
      </c>
      <c r="F44" s="202">
        <f t="shared" si="3"/>
        <v>0</v>
      </c>
    </row>
    <row r="45" spans="1:6" x14ac:dyDescent="0.3">
      <c r="A45" s="74" t="s">
        <v>882</v>
      </c>
      <c r="B45" s="128" t="str">
        <f t="shared" si="2"/>
        <v>Bal_BO_PGTot</v>
      </c>
      <c r="C45" s="73"/>
      <c r="D45" s="73"/>
      <c r="E45" s="83" t="s">
        <v>77</v>
      </c>
      <c r="F45" s="202">
        <f t="shared" si="3"/>
        <v>521391</v>
      </c>
    </row>
    <row r="46" spans="1:6" x14ac:dyDescent="0.3">
      <c r="A46" s="75"/>
      <c r="C46" s="73"/>
      <c r="D46" s="73"/>
      <c r="E46" s="73"/>
      <c r="F46" s="203"/>
    </row>
    <row r="47" spans="1:6" x14ac:dyDescent="0.3">
      <c r="A47" s="75"/>
      <c r="C47" s="73"/>
      <c r="D47" s="73"/>
      <c r="E47" s="83" t="s">
        <v>78</v>
      </c>
      <c r="F47" s="203"/>
    </row>
    <row r="48" spans="1:6" x14ac:dyDescent="0.3">
      <c r="A48" s="74" t="s">
        <v>883</v>
      </c>
      <c r="B48" s="128" t="str">
        <f t="shared" ref="B48:B53" si="4">"Bal_"&amp;$B$8&amp;"_"&amp;A48</f>
        <v>Bal_BO_PHpf</v>
      </c>
      <c r="C48" s="73" t="s">
        <v>10</v>
      </c>
      <c r="D48" s="73"/>
      <c r="E48" s="73" t="s">
        <v>79</v>
      </c>
      <c r="F48" s="202">
        <f t="shared" ref="F48:F53" si="5">INDEX(Gr4Data,MATCH($E$3,Gr4Navn,0),MATCH(B48,Gr4Var,0))</f>
        <v>0</v>
      </c>
    </row>
    <row r="49" spans="1:6" x14ac:dyDescent="0.3">
      <c r="A49" s="74" t="s">
        <v>884</v>
      </c>
      <c r="B49" s="128" t="str">
        <f t="shared" si="4"/>
        <v>Bal_BO_PHus</v>
      </c>
      <c r="C49" s="73" t="s">
        <v>11</v>
      </c>
      <c r="D49" s="73"/>
      <c r="E49" s="73" t="s">
        <v>80</v>
      </c>
      <c r="F49" s="202">
        <f t="shared" si="5"/>
        <v>0</v>
      </c>
    </row>
    <row r="50" spans="1:6" x14ac:dyDescent="0.3">
      <c r="A50" s="74" t="s">
        <v>885</v>
      </c>
      <c r="B50" s="128" t="str">
        <f t="shared" si="4"/>
        <v>Bal_BO_PHrs</v>
      </c>
      <c r="C50" s="73" t="s">
        <v>12</v>
      </c>
      <c r="D50" s="73"/>
      <c r="E50" s="73" t="s">
        <v>81</v>
      </c>
      <c r="F50" s="202">
        <f t="shared" si="5"/>
        <v>0</v>
      </c>
    </row>
    <row r="51" spans="1:6" x14ac:dyDescent="0.3">
      <c r="A51" s="74" t="s">
        <v>886</v>
      </c>
      <c r="B51" s="128" t="str">
        <f t="shared" si="4"/>
        <v>Bal_BO_PHtg</v>
      </c>
      <c r="C51" s="73" t="s">
        <v>13</v>
      </c>
      <c r="D51" s="73"/>
      <c r="E51" s="73" t="s">
        <v>82</v>
      </c>
      <c r="F51" s="202">
        <f t="shared" si="5"/>
        <v>0</v>
      </c>
    </row>
    <row r="52" spans="1:6" x14ac:dyDescent="0.3">
      <c r="A52" s="74" t="s">
        <v>887</v>
      </c>
      <c r="B52" s="128" t="str">
        <f t="shared" si="4"/>
        <v>Bal_BO_PHxf</v>
      </c>
      <c r="C52" s="73" t="s">
        <v>38</v>
      </c>
      <c r="D52" s="73"/>
      <c r="E52" s="73" t="s">
        <v>83</v>
      </c>
      <c r="F52" s="202">
        <f t="shared" si="5"/>
        <v>0</v>
      </c>
    </row>
    <row r="53" spans="1:6" x14ac:dyDescent="0.3">
      <c r="A53" s="74" t="s">
        <v>888</v>
      </c>
      <c r="B53" s="128" t="str">
        <f t="shared" si="4"/>
        <v>Bal_BO_PHTot</v>
      </c>
      <c r="C53" s="73"/>
      <c r="D53" s="73"/>
      <c r="E53" s="83" t="s">
        <v>84</v>
      </c>
      <c r="F53" s="202">
        <f t="shared" si="5"/>
        <v>0</v>
      </c>
    </row>
    <row r="54" spans="1:6" x14ac:dyDescent="0.3">
      <c r="A54" s="75"/>
      <c r="C54" s="73"/>
      <c r="D54" s="73"/>
      <c r="E54" s="73"/>
      <c r="F54" s="203"/>
    </row>
    <row r="55" spans="1:6" x14ac:dyDescent="0.3">
      <c r="A55" s="75"/>
      <c r="C55" s="73"/>
      <c r="D55" s="73"/>
      <c r="E55" s="83" t="s">
        <v>85</v>
      </c>
      <c r="F55" s="203"/>
    </row>
    <row r="56" spans="1:6" x14ac:dyDescent="0.3">
      <c r="A56" s="74" t="s">
        <v>871</v>
      </c>
      <c r="B56" s="128" t="str">
        <f>"Bal_"&amp;$B$8&amp;"_"&amp;A56</f>
        <v>Bal_BO_Pek</v>
      </c>
      <c r="C56" s="73" t="s">
        <v>39</v>
      </c>
      <c r="D56" s="73"/>
      <c r="E56" s="73" t="s">
        <v>85</v>
      </c>
      <c r="F56" s="202">
        <f>INDEX(Gr4Data,MATCH($E$3,Gr4Navn,0),MATCH(B56,Gr4Var,0))</f>
        <v>0</v>
      </c>
    </row>
    <row r="57" spans="1:6" x14ac:dyDescent="0.3">
      <c r="A57" s="75"/>
      <c r="C57" s="73"/>
      <c r="D57" s="73"/>
      <c r="E57" s="73"/>
      <c r="F57" s="203"/>
    </row>
    <row r="58" spans="1:6" x14ac:dyDescent="0.3">
      <c r="A58" s="75"/>
      <c r="C58" s="73"/>
      <c r="D58" s="73"/>
      <c r="E58" s="83" t="s">
        <v>86</v>
      </c>
      <c r="F58" s="203"/>
    </row>
    <row r="59" spans="1:6" x14ac:dyDescent="0.3">
      <c r="A59" s="74" t="s">
        <v>889</v>
      </c>
      <c r="B59" s="128" t="str">
        <f t="shared" ref="B59:B74" si="6">"Bal_"&amp;$B$8&amp;"_"&amp;A59</f>
        <v>Bal_BO_PEaag</v>
      </c>
      <c r="C59" s="73" t="s">
        <v>40</v>
      </c>
      <c r="D59" s="73"/>
      <c r="E59" s="73" t="s">
        <v>87</v>
      </c>
      <c r="F59" s="202">
        <f t="shared" ref="F59:F74" si="7">INDEX(Gr4Data,MATCH($E$3,Gr4Navn,0),MATCH(B59,Gr4Var,0))</f>
        <v>26515</v>
      </c>
    </row>
    <row r="60" spans="1:6" x14ac:dyDescent="0.3">
      <c r="A60" s="74" t="s">
        <v>890</v>
      </c>
      <c r="B60" s="128" t="str">
        <f t="shared" si="6"/>
        <v>Bal_BO_PEoe</v>
      </c>
      <c r="C60" s="73" t="s">
        <v>41</v>
      </c>
      <c r="D60" s="73"/>
      <c r="E60" s="73" t="s">
        <v>88</v>
      </c>
      <c r="F60" s="202">
        <f t="shared" si="7"/>
        <v>0</v>
      </c>
    </row>
    <row r="61" spans="1:6" x14ac:dyDescent="0.3">
      <c r="A61" s="74" t="s">
        <v>891</v>
      </c>
      <c r="B61" s="128" t="str">
        <f t="shared" si="6"/>
        <v>Bal_BO_PEav</v>
      </c>
      <c r="C61" s="73" t="s">
        <v>42</v>
      </c>
      <c r="D61" s="73"/>
      <c r="E61" s="73" t="s">
        <v>89</v>
      </c>
      <c r="F61" s="202">
        <f t="shared" si="7"/>
        <v>0</v>
      </c>
    </row>
    <row r="62" spans="1:6" x14ac:dyDescent="0.3">
      <c r="A62" s="74" t="s">
        <v>892</v>
      </c>
      <c r="B62" s="128" t="str">
        <f t="shared" si="6"/>
        <v>Bal_BO_PEo</v>
      </c>
      <c r="C62" s="73"/>
      <c r="D62" s="73" t="s">
        <v>939</v>
      </c>
      <c r="E62" s="73" t="s">
        <v>90</v>
      </c>
      <c r="F62" s="202">
        <f t="shared" si="7"/>
        <v>0</v>
      </c>
    </row>
    <row r="63" spans="1:6" x14ac:dyDescent="0.3">
      <c r="A63" s="74" t="s">
        <v>893</v>
      </c>
      <c r="B63" s="128" t="str">
        <f t="shared" si="6"/>
        <v>Bal_BO_PEavu</v>
      </c>
      <c r="C63" s="73"/>
      <c r="D63" s="73" t="s">
        <v>940</v>
      </c>
      <c r="E63" s="73" t="s">
        <v>91</v>
      </c>
      <c r="F63" s="202">
        <f t="shared" si="7"/>
        <v>0</v>
      </c>
    </row>
    <row r="64" spans="1:6" x14ac:dyDescent="0.3">
      <c r="A64" s="74" t="s">
        <v>894</v>
      </c>
      <c r="B64" s="128" t="str">
        <f t="shared" si="6"/>
        <v>Bal_BO_PEavs</v>
      </c>
      <c r="C64" s="73"/>
      <c r="D64" s="73" t="s">
        <v>941</v>
      </c>
      <c r="E64" s="73" t="s">
        <v>92</v>
      </c>
      <c r="F64" s="202">
        <f t="shared" si="7"/>
        <v>0</v>
      </c>
    </row>
    <row r="65" spans="1:6" x14ac:dyDescent="0.3">
      <c r="A65" s="74" t="s">
        <v>895</v>
      </c>
      <c r="B65" s="128" t="str">
        <f t="shared" si="6"/>
        <v>Bal_BO_PEavo</v>
      </c>
      <c r="C65" s="73"/>
      <c r="D65" s="73" t="s">
        <v>942</v>
      </c>
      <c r="E65" s="73" t="s">
        <v>93</v>
      </c>
      <c r="F65" s="202">
        <f t="shared" si="7"/>
        <v>0</v>
      </c>
    </row>
    <row r="66" spans="1:6" x14ac:dyDescent="0.3">
      <c r="A66" s="74" t="s">
        <v>896</v>
      </c>
      <c r="B66" s="128" t="str">
        <f t="shared" si="6"/>
        <v>Bal_BO_PExv</v>
      </c>
      <c r="C66" s="73"/>
      <c r="D66" s="73" t="s">
        <v>943</v>
      </c>
      <c r="E66" s="73" t="s">
        <v>94</v>
      </c>
      <c r="F66" s="202">
        <f t="shared" si="7"/>
        <v>0</v>
      </c>
    </row>
    <row r="67" spans="1:6" x14ac:dyDescent="0.3">
      <c r="A67" s="74" t="s">
        <v>897</v>
      </c>
      <c r="B67" s="128" t="str">
        <f t="shared" si="6"/>
        <v>Bal_BO_PExr</v>
      </c>
      <c r="C67" s="73" t="s">
        <v>102</v>
      </c>
      <c r="D67" s="73"/>
      <c r="E67" s="73" t="s">
        <v>95</v>
      </c>
      <c r="F67" s="202">
        <f t="shared" si="7"/>
        <v>0</v>
      </c>
    </row>
    <row r="68" spans="1:6" x14ac:dyDescent="0.3">
      <c r="A68" s="74" t="s">
        <v>898</v>
      </c>
      <c r="B68" s="128" t="str">
        <f t="shared" si="6"/>
        <v>Bal_BO_PElr</v>
      </c>
      <c r="C68" s="73"/>
      <c r="D68" s="73" t="s">
        <v>944</v>
      </c>
      <c r="E68" s="73" t="s">
        <v>110</v>
      </c>
      <c r="F68" s="202">
        <f t="shared" si="7"/>
        <v>0</v>
      </c>
    </row>
    <row r="69" spans="1:6" x14ac:dyDescent="0.3">
      <c r="A69" s="74" t="s">
        <v>899</v>
      </c>
      <c r="B69" s="128" t="str">
        <f t="shared" si="6"/>
        <v>Bal_BO_PEvr</v>
      </c>
      <c r="C69" s="73"/>
      <c r="D69" s="73" t="s">
        <v>945</v>
      </c>
      <c r="E69" s="73" t="s">
        <v>96</v>
      </c>
      <c r="F69" s="202">
        <f t="shared" si="7"/>
        <v>0</v>
      </c>
    </row>
    <row r="70" spans="1:6" x14ac:dyDescent="0.3">
      <c r="A70" s="74" t="s">
        <v>900</v>
      </c>
      <c r="B70" s="128" t="str">
        <f t="shared" si="6"/>
        <v>Bal_BO_PErs</v>
      </c>
      <c r="C70" s="73"/>
      <c r="D70" s="73" t="s">
        <v>946</v>
      </c>
      <c r="E70" s="73" t="s">
        <v>97</v>
      </c>
      <c r="F70" s="202">
        <f t="shared" si="7"/>
        <v>0</v>
      </c>
    </row>
    <row r="71" spans="1:6" x14ac:dyDescent="0.3">
      <c r="A71" s="74" t="s">
        <v>901</v>
      </c>
      <c r="B71" s="128" t="str">
        <f t="shared" si="6"/>
        <v>Bal_BO_PExs</v>
      </c>
      <c r="C71" s="73"/>
      <c r="D71" s="73" t="s">
        <v>947</v>
      </c>
      <c r="E71" s="73" t="s">
        <v>98</v>
      </c>
      <c r="F71" s="202">
        <f t="shared" si="7"/>
        <v>0</v>
      </c>
    </row>
    <row r="72" spans="1:6" x14ac:dyDescent="0.3">
      <c r="A72" s="74" t="s">
        <v>902</v>
      </c>
      <c r="B72" s="128" t="str">
        <f t="shared" si="6"/>
        <v>Bal_BO_PEou</v>
      </c>
      <c r="C72" s="73" t="s">
        <v>103</v>
      </c>
      <c r="D72" s="73"/>
      <c r="E72" s="73" t="s">
        <v>99</v>
      </c>
      <c r="F72" s="202">
        <f t="shared" si="7"/>
        <v>50474</v>
      </c>
    </row>
    <row r="73" spans="1:6" x14ac:dyDescent="0.3">
      <c r="A73" s="74" t="s">
        <v>903</v>
      </c>
      <c r="B73" s="128" t="str">
        <f t="shared" si="6"/>
        <v>Bal_BO_PEekTot</v>
      </c>
      <c r="C73" s="73"/>
      <c r="D73" s="73"/>
      <c r="E73" s="83" t="s">
        <v>100</v>
      </c>
      <c r="F73" s="202">
        <f t="shared" si="7"/>
        <v>76989</v>
      </c>
    </row>
    <row r="74" spans="1:6" x14ac:dyDescent="0.3">
      <c r="A74" s="74" t="s">
        <v>470</v>
      </c>
      <c r="B74" s="128" t="str">
        <f t="shared" si="6"/>
        <v>Bal_BO_PTot</v>
      </c>
      <c r="C74" s="73"/>
      <c r="D74" s="73"/>
      <c r="E74" s="83" t="s">
        <v>101</v>
      </c>
      <c r="F74" s="202">
        <f t="shared" si="7"/>
        <v>598379</v>
      </c>
    </row>
    <row r="75" spans="1:6" x14ac:dyDescent="0.3"/>
  </sheetData>
  <sheetProtection algorithmName="SHA-512" hashValue="NTU3X/e8WeclS3C5B0vRTVTV7bzH3FC5ptsoGCF/FqytqqWxdtmHdFy2IoObax5ukTKqfb7KLs7Zbe3NagXANA==" saltValue="eVuFro5ppfQaNmj0WHyDmA==" spinCount="100000" sheet="1" objects="1" scenarios="1"/>
  <mergeCells count="6">
    <mergeCell ref="C6:F6"/>
    <mergeCell ref="C1:E1"/>
    <mergeCell ref="C3:D3"/>
    <mergeCell ref="E3:F3"/>
    <mergeCell ref="C4:D4"/>
    <mergeCell ref="E4:F4"/>
  </mergeCells>
  <dataValidations count="1">
    <dataValidation type="list" allowBlank="1" showInputMessage="1" showErrorMessage="1" sqref="E3:F3">
      <formula1>Gr4Navn</formula1>
    </dataValidation>
  </dataValidation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&amp;C&amp;G</oddHeader>
  </headerFooter>
  <rowBreaks count="1" manualBreakCount="1">
    <brk id="31" min="2" max="5" man="1"/>
  </rowBreaks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4"/>
  <sheetViews>
    <sheetView showGridLines="0" topLeftCell="C1" zoomScaleNormal="100" workbookViewId="0">
      <selection activeCell="D3" sqref="D3:E3"/>
    </sheetView>
  </sheetViews>
  <sheetFormatPr defaultColWidth="0" defaultRowHeight="14.4" zeroHeight="1" x14ac:dyDescent="0.3"/>
  <cols>
    <col min="1" max="1" width="12.88671875" style="128" hidden="1" customWidth="1"/>
    <col min="2" max="2" width="19.88671875" style="128" hidden="1" customWidth="1"/>
    <col min="3" max="3" width="12.5546875" style="128" bestFit="1" customWidth="1"/>
    <col min="4" max="4" width="59.88671875" style="128" customWidth="1"/>
    <col min="5" max="5" width="16.109375" style="128" customWidth="1"/>
    <col min="6" max="6" width="9.109375" style="128" customWidth="1"/>
    <col min="7" max="16384" width="9.109375" style="128" hidden="1"/>
  </cols>
  <sheetData>
    <row r="1" spans="1:5" x14ac:dyDescent="0.3">
      <c r="C1" s="206" t="s">
        <v>1266</v>
      </c>
      <c r="D1" s="206"/>
      <c r="E1" s="206"/>
    </row>
    <row r="2" spans="1:5" x14ac:dyDescent="0.3"/>
    <row r="3" spans="1:5" x14ac:dyDescent="0.3">
      <c r="C3" s="130" t="s">
        <v>1187</v>
      </c>
      <c r="D3" s="232" t="s">
        <v>1163</v>
      </c>
      <c r="E3" s="232"/>
    </row>
    <row r="4" spans="1:5" x14ac:dyDescent="0.3">
      <c r="C4" s="131" t="s">
        <v>1186</v>
      </c>
      <c r="D4" s="232">
        <f>INDEX(Gr4Data,MATCH($D$3,Gr4Navn,0),MATCH(C4,Gr4Var,0))</f>
        <v>13290</v>
      </c>
      <c r="E4" s="232"/>
    </row>
    <row r="5" spans="1:5" x14ac:dyDescent="0.3"/>
    <row r="6" spans="1:5" ht="23.4" x14ac:dyDescent="0.3">
      <c r="C6" s="205" t="s">
        <v>1193</v>
      </c>
      <c r="D6" s="205"/>
      <c r="E6" s="205"/>
    </row>
    <row r="7" spans="1:5" ht="25.2" x14ac:dyDescent="0.3">
      <c r="A7" s="47" t="s">
        <v>31</v>
      </c>
      <c r="B7" s="51" t="s">
        <v>433</v>
      </c>
      <c r="C7" s="28"/>
      <c r="D7" s="103"/>
      <c r="E7" s="76" t="s">
        <v>840</v>
      </c>
    </row>
    <row r="8" spans="1:5" x14ac:dyDescent="0.3">
      <c r="A8" s="47"/>
      <c r="B8" s="51"/>
      <c r="C8" s="28"/>
      <c r="D8" s="78" t="s">
        <v>417</v>
      </c>
      <c r="E8" s="76"/>
    </row>
    <row r="9" spans="1:5" x14ac:dyDescent="0.3">
      <c r="A9" s="74" t="s">
        <v>434</v>
      </c>
      <c r="B9" s="128" t="str">
        <f>"NoEf_"&amp;$B$7&amp;"_"&amp;A9</f>
        <v>NoEf_Evf_EvFg</v>
      </c>
      <c r="C9" s="28" t="s">
        <v>419</v>
      </c>
      <c r="D9" s="28" t="s">
        <v>422</v>
      </c>
      <c r="E9" s="202">
        <f>INDEX(Gr4Data,MATCH($D$3,Gr4Navn,0),MATCH(B9,Gr4Var,0))</f>
        <v>26602</v>
      </c>
    </row>
    <row r="10" spans="1:5" x14ac:dyDescent="0.3">
      <c r="A10" s="74" t="s">
        <v>435</v>
      </c>
      <c r="B10" s="128" t="str">
        <f t="shared" ref="B10:B19" si="0">"NoEf_"&amp;$B$7&amp;"_"&amp;A10</f>
        <v>NoEf_Evf_EvTR</v>
      </c>
      <c r="C10" s="28" t="s">
        <v>418</v>
      </c>
      <c r="D10" s="28" t="s">
        <v>423</v>
      </c>
      <c r="E10" s="202">
        <f>INDEX(Gr4Data,MATCH($D$3,Gr4Navn,0),MATCH(B10,Gr4Var,0))</f>
        <v>18576</v>
      </c>
    </row>
    <row r="11" spans="1:5" x14ac:dyDescent="0.3">
      <c r="A11" s="74" t="s">
        <v>436</v>
      </c>
      <c r="B11" s="128" t="str">
        <f t="shared" si="0"/>
        <v>NoEf_Evf_EvTK</v>
      </c>
      <c r="C11" s="28" t="s">
        <v>420</v>
      </c>
      <c r="D11" s="28" t="s">
        <v>424</v>
      </c>
      <c r="E11" s="202">
        <f>INDEX(Gr4Data,MATCH($D$3,Gr4Navn,0),MATCH(B11,Gr4Var,0))</f>
        <v>0</v>
      </c>
    </row>
    <row r="12" spans="1:5" x14ac:dyDescent="0.3">
      <c r="A12" s="74" t="s">
        <v>437</v>
      </c>
      <c r="B12" s="128" t="str">
        <f t="shared" si="0"/>
        <v>NoEf_Evf_EvX</v>
      </c>
      <c r="C12" s="28" t="s">
        <v>421</v>
      </c>
      <c r="D12" s="28" t="s">
        <v>425</v>
      </c>
      <c r="E12" s="202">
        <f>INDEX(Gr4Data,MATCH($D$3,Gr4Navn,0),MATCH(B12,Gr4Var,0))</f>
        <v>21862</v>
      </c>
    </row>
    <row r="13" spans="1:5" x14ac:dyDescent="0.3">
      <c r="A13" s="74" t="s">
        <v>438</v>
      </c>
      <c r="B13" s="128" t="str">
        <f t="shared" si="0"/>
        <v>NoEf_Evf_EvTot</v>
      </c>
      <c r="C13" s="28"/>
      <c r="D13" s="78" t="s">
        <v>214</v>
      </c>
      <c r="E13" s="202">
        <f>INDEX(Gr4Data,MATCH($D$3,Gr4Navn,0),MATCH(B13,Gr4Var,0))</f>
        <v>67041</v>
      </c>
    </row>
    <row r="14" spans="1:5" x14ac:dyDescent="0.3">
      <c r="A14" s="76"/>
      <c r="C14" s="28"/>
      <c r="D14" s="28"/>
      <c r="E14" s="204"/>
    </row>
    <row r="15" spans="1:5" x14ac:dyDescent="0.3">
      <c r="A15" s="76"/>
      <c r="C15" s="28"/>
      <c r="D15" s="78" t="s">
        <v>426</v>
      </c>
      <c r="E15" s="204"/>
    </row>
    <row r="16" spans="1:5" x14ac:dyDescent="0.3">
      <c r="A16" s="74" t="s">
        <v>439</v>
      </c>
      <c r="B16" s="128" t="str">
        <f t="shared" si="0"/>
        <v>NoEf_Evf_XFAuk</v>
      </c>
      <c r="C16" s="28" t="s">
        <v>427</v>
      </c>
      <c r="D16" s="28" t="s">
        <v>430</v>
      </c>
      <c r="E16" s="202">
        <f>INDEX(Gr4Data,MATCH($D$3,Gr4Navn,0),MATCH(B16,Gr4Var,0))</f>
        <v>0</v>
      </c>
    </row>
    <row r="17" spans="1:5" x14ac:dyDescent="0.3">
      <c r="A17" s="74" t="s">
        <v>440</v>
      </c>
      <c r="B17" s="128" t="str">
        <f t="shared" si="0"/>
        <v>NoEf_Evf_XFAust</v>
      </c>
      <c r="C17" s="28" t="s">
        <v>428</v>
      </c>
      <c r="D17" s="28" t="s">
        <v>431</v>
      </c>
      <c r="E17" s="202">
        <f>INDEX(Gr4Data,MATCH($D$3,Gr4Navn,0),MATCH(B17,Gr4Var,0))</f>
        <v>0</v>
      </c>
    </row>
    <row r="18" spans="1:5" x14ac:dyDescent="0.3">
      <c r="A18" s="74" t="s">
        <v>441</v>
      </c>
      <c r="B18" s="128" t="str">
        <f t="shared" si="0"/>
        <v>NoEf_Evf_XFAX</v>
      </c>
      <c r="C18" s="28" t="s">
        <v>429</v>
      </c>
      <c r="D18" s="28" t="s">
        <v>432</v>
      </c>
      <c r="E18" s="202">
        <f>INDEX(Gr4Data,MATCH($D$3,Gr4Navn,0),MATCH(B18,Gr4Var,0))</f>
        <v>0</v>
      </c>
    </row>
    <row r="19" spans="1:5" x14ac:dyDescent="0.3">
      <c r="A19" s="74" t="s">
        <v>442</v>
      </c>
      <c r="B19" s="128" t="str">
        <f t="shared" si="0"/>
        <v>NoEf_Evf_XFATot</v>
      </c>
      <c r="C19" s="28"/>
      <c r="D19" s="78" t="s">
        <v>214</v>
      </c>
      <c r="E19" s="202">
        <f>INDEX(Gr4Data,MATCH($D$3,Gr4Navn,0),MATCH(B19,Gr4Var,0))</f>
        <v>0</v>
      </c>
    </row>
    <row r="20" spans="1:5" x14ac:dyDescent="0.3">
      <c r="C20" s="100"/>
      <c r="D20" s="101"/>
      <c r="E20" s="102"/>
    </row>
    <row r="21" spans="1:5" hidden="1" x14ac:dyDescent="0.3">
      <c r="C21" s="100"/>
      <c r="D21" s="100"/>
      <c r="E21" s="93"/>
    </row>
    <row r="22" spans="1:5" hidden="1" x14ac:dyDescent="0.3">
      <c r="C22" s="100"/>
      <c r="D22" s="100"/>
      <c r="E22" s="93"/>
    </row>
    <row r="23" spans="1:5" hidden="1" x14ac:dyDescent="0.3">
      <c r="C23" s="100"/>
      <c r="D23" s="100"/>
      <c r="E23" s="93"/>
    </row>
    <row r="24" spans="1:5" hidden="1" x14ac:dyDescent="0.3">
      <c r="C24" s="100"/>
      <c r="D24" s="100"/>
      <c r="E24" s="93"/>
    </row>
  </sheetData>
  <sheetProtection algorithmName="SHA-512" hashValue="xLipBK3o80qa1ThUnIFaHmHWRR39kHAu44gzbCBLIKIhKDElNT6SaHOjjYcZxZJpqbpSFdxqS3RTJXvDi6OhvQ==" saltValue="Ml+shCpcXPUfnk25da5ltQ==" spinCount="100000" sheet="1" objects="1" scenarios="1"/>
  <mergeCells count="4">
    <mergeCell ref="D3:E3"/>
    <mergeCell ref="D4:E4"/>
    <mergeCell ref="C6:E6"/>
    <mergeCell ref="C1:E1"/>
  </mergeCells>
  <dataValidations count="1">
    <dataValidation type="list" allowBlank="1" showInputMessage="1" showErrorMessage="1" sqref="D3:E3">
      <formula1>Gr4Navn</formula1>
    </dataValidation>
  </dataValidation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6"/>
  <sheetViews>
    <sheetView showGridLines="0" topLeftCell="C1" zoomScaleNormal="100" workbookViewId="0">
      <selection activeCell="D3" sqref="D3:E3"/>
    </sheetView>
  </sheetViews>
  <sheetFormatPr defaultColWidth="0" defaultRowHeight="14.4" zeroHeight="1" x14ac:dyDescent="0.3"/>
  <cols>
    <col min="1" max="1" width="12.88671875" style="128" hidden="1" customWidth="1"/>
    <col min="2" max="2" width="13.6640625" style="128" hidden="1" customWidth="1"/>
    <col min="3" max="3" width="12.5546875" style="128" bestFit="1" customWidth="1"/>
    <col min="4" max="4" width="80.6640625" style="128" customWidth="1"/>
    <col min="5" max="5" width="16.5546875" style="128" customWidth="1"/>
    <col min="6" max="6" width="9.109375" style="128" customWidth="1"/>
    <col min="7" max="16384" width="9.109375" style="128" hidden="1"/>
  </cols>
  <sheetData>
    <row r="1" spans="1:5" x14ac:dyDescent="0.3">
      <c r="C1" s="206" t="s">
        <v>1266</v>
      </c>
      <c r="D1" s="206"/>
      <c r="E1" s="206"/>
    </row>
    <row r="2" spans="1:5" x14ac:dyDescent="0.3"/>
    <row r="3" spans="1:5" x14ac:dyDescent="0.3">
      <c r="C3" s="130" t="s">
        <v>1187</v>
      </c>
      <c r="D3" s="236" t="s">
        <v>1176</v>
      </c>
      <c r="E3" s="236"/>
    </row>
    <row r="4" spans="1:5" x14ac:dyDescent="0.3">
      <c r="C4" s="131" t="s">
        <v>1186</v>
      </c>
      <c r="D4" s="232">
        <f>INDEX(Gr6Data,MATCH($D$3,Gr6Navn,0),MATCH(C4,Gr6Var,0))</f>
        <v>9865</v>
      </c>
      <c r="E4" s="232"/>
    </row>
    <row r="5" spans="1:5" x14ac:dyDescent="0.3"/>
    <row r="6" spans="1:5" ht="23.4" x14ac:dyDescent="0.3">
      <c r="C6" s="205" t="s">
        <v>1194</v>
      </c>
      <c r="D6" s="205"/>
      <c r="E6" s="205"/>
    </row>
    <row r="7" spans="1:5" ht="33.75" customHeight="1" x14ac:dyDescent="0.3">
      <c r="A7" s="48" t="s">
        <v>31</v>
      </c>
      <c r="B7" s="74" t="s">
        <v>37</v>
      </c>
      <c r="C7" s="1"/>
      <c r="D7" s="5"/>
      <c r="E7" s="84" t="s">
        <v>1004</v>
      </c>
    </row>
    <row r="8" spans="1:5" x14ac:dyDescent="0.3">
      <c r="A8" s="51" t="s">
        <v>32</v>
      </c>
      <c r="B8" s="128" t="str">
        <f t="shared" ref="B8:B25" si="0">"Res_"&amp;A8&amp;"_"&amp;$B$7</f>
        <v>Res_Rind_RY</v>
      </c>
      <c r="C8" s="73" t="s">
        <v>0</v>
      </c>
      <c r="D8" s="73" t="s">
        <v>14</v>
      </c>
      <c r="E8" s="202">
        <f t="shared" ref="E8:E25" si="1">INDEX(Gr6Data,MATCH($D$3,Gr6Navn,0),MATCH(B8,Gr6Var,0))</f>
        <v>66539</v>
      </c>
    </row>
    <row r="9" spans="1:5" x14ac:dyDescent="0.3">
      <c r="A9" s="51" t="s">
        <v>33</v>
      </c>
      <c r="B9" s="128" t="str">
        <f t="shared" si="0"/>
        <v>Res_Rudg_RY</v>
      </c>
      <c r="C9" s="73" t="s">
        <v>1</v>
      </c>
      <c r="D9" s="73" t="s">
        <v>15</v>
      </c>
      <c r="E9" s="202">
        <f t="shared" si="1"/>
        <v>5921</v>
      </c>
    </row>
    <row r="10" spans="1:5" x14ac:dyDescent="0.3">
      <c r="A10" s="51" t="s">
        <v>844</v>
      </c>
      <c r="B10" s="128" t="str">
        <f t="shared" si="0"/>
        <v>Res_TotR_RY</v>
      </c>
      <c r="C10" s="73"/>
      <c r="D10" s="83" t="s">
        <v>16</v>
      </c>
      <c r="E10" s="202">
        <f t="shared" si="1"/>
        <v>60619</v>
      </c>
    </row>
    <row r="11" spans="1:5" x14ac:dyDescent="0.3">
      <c r="A11" s="51" t="s">
        <v>34</v>
      </c>
      <c r="B11" s="128" t="str">
        <f t="shared" si="0"/>
        <v>Res_UdAk_RY</v>
      </c>
      <c r="C11" s="73" t="s">
        <v>2</v>
      </c>
      <c r="D11" s="73" t="s">
        <v>17</v>
      </c>
      <c r="E11" s="202">
        <f t="shared" si="1"/>
        <v>0</v>
      </c>
    </row>
    <row r="12" spans="1:5" x14ac:dyDescent="0.3">
      <c r="A12" s="51" t="s">
        <v>845</v>
      </c>
      <c r="B12" s="128" t="str">
        <f t="shared" si="0"/>
        <v>Res_GPi_RY</v>
      </c>
      <c r="C12" s="73" t="s">
        <v>3</v>
      </c>
      <c r="D12" s="73" t="s">
        <v>18</v>
      </c>
      <c r="E12" s="202">
        <f t="shared" si="1"/>
        <v>9817</v>
      </c>
    </row>
    <row r="13" spans="1:5" x14ac:dyDescent="0.3">
      <c r="A13" s="51" t="s">
        <v>846</v>
      </c>
      <c r="B13" s="128" t="str">
        <f t="shared" si="0"/>
        <v>Res_GPu_RY</v>
      </c>
      <c r="C13" s="73" t="s">
        <v>4</v>
      </c>
      <c r="D13" s="73" t="s">
        <v>19</v>
      </c>
      <c r="E13" s="202">
        <f t="shared" si="1"/>
        <v>572</v>
      </c>
    </row>
    <row r="14" spans="1:5" x14ac:dyDescent="0.3">
      <c r="A14" s="51" t="s">
        <v>847</v>
      </c>
      <c r="B14" s="128" t="str">
        <f t="shared" si="0"/>
        <v>Res_RGTot_RY</v>
      </c>
      <c r="C14" s="73"/>
      <c r="D14" s="83" t="s">
        <v>20</v>
      </c>
      <c r="E14" s="202">
        <f t="shared" si="1"/>
        <v>69863</v>
      </c>
    </row>
    <row r="15" spans="1:5" x14ac:dyDescent="0.3">
      <c r="A15" s="51" t="s">
        <v>35</v>
      </c>
      <c r="B15" s="128" t="str">
        <f t="shared" si="0"/>
        <v>Res_Kreg_RY</v>
      </c>
      <c r="C15" s="73" t="s">
        <v>5</v>
      </c>
      <c r="D15" s="73" t="s">
        <v>21</v>
      </c>
      <c r="E15" s="202">
        <f t="shared" si="1"/>
        <v>2238</v>
      </c>
    </row>
    <row r="16" spans="1:5" x14ac:dyDescent="0.3">
      <c r="A16" s="51" t="s">
        <v>848</v>
      </c>
      <c r="B16" s="128" t="str">
        <f t="shared" si="0"/>
        <v>Res_Xdi_RY</v>
      </c>
      <c r="C16" s="73" t="s">
        <v>6</v>
      </c>
      <c r="D16" s="73" t="s">
        <v>22</v>
      </c>
      <c r="E16" s="202">
        <f t="shared" si="1"/>
        <v>1188</v>
      </c>
    </row>
    <row r="17" spans="1:5" x14ac:dyDescent="0.3">
      <c r="A17" s="51" t="s">
        <v>849</v>
      </c>
      <c r="B17" s="128" t="str">
        <f t="shared" si="0"/>
        <v>Res_UPa_RY</v>
      </c>
      <c r="C17" s="73" t="s">
        <v>7</v>
      </c>
      <c r="D17" s="73" t="s">
        <v>23</v>
      </c>
      <c r="E17" s="202">
        <f t="shared" si="1"/>
        <v>51717</v>
      </c>
    </row>
    <row r="18" spans="1:5" x14ac:dyDescent="0.3">
      <c r="A18" s="51" t="s">
        <v>36</v>
      </c>
      <c r="B18" s="128" t="str">
        <f t="shared" si="0"/>
        <v>Res_ImMa_RY</v>
      </c>
      <c r="C18" s="73" t="s">
        <v>8</v>
      </c>
      <c r="D18" s="73" t="s">
        <v>24</v>
      </c>
      <c r="E18" s="202">
        <f t="shared" si="1"/>
        <v>2367</v>
      </c>
    </row>
    <row r="19" spans="1:5" x14ac:dyDescent="0.3">
      <c r="A19" s="51" t="s">
        <v>850</v>
      </c>
      <c r="B19" s="128" t="str">
        <f t="shared" si="0"/>
        <v>Res_Xdu_RY</v>
      </c>
      <c r="C19" s="73" t="s">
        <v>9</v>
      </c>
      <c r="D19" s="73" t="s">
        <v>25</v>
      </c>
      <c r="E19" s="202">
        <f t="shared" si="1"/>
        <v>261</v>
      </c>
    </row>
    <row r="20" spans="1:5" x14ac:dyDescent="0.3">
      <c r="A20" s="51" t="s">
        <v>851</v>
      </c>
      <c r="B20" s="128" t="str">
        <f t="shared" si="0"/>
        <v>Res_UGn_RY</v>
      </c>
      <c r="C20" s="73" t="s">
        <v>10</v>
      </c>
      <c r="D20" s="73" t="s">
        <v>26</v>
      </c>
      <c r="E20" s="202">
        <f t="shared" si="1"/>
        <v>3166</v>
      </c>
    </row>
    <row r="21" spans="1:5" x14ac:dyDescent="0.3">
      <c r="A21" s="51" t="s">
        <v>852</v>
      </c>
      <c r="B21" s="128" t="str">
        <f t="shared" si="0"/>
        <v>Res_Rat_RY</v>
      </c>
      <c r="C21" s="73" t="s">
        <v>11</v>
      </c>
      <c r="D21" s="73" t="s">
        <v>27</v>
      </c>
      <c r="E21" s="202">
        <f t="shared" si="1"/>
        <v>0</v>
      </c>
    </row>
    <row r="22" spans="1:5" x14ac:dyDescent="0.3">
      <c r="A22" s="51" t="s">
        <v>853</v>
      </c>
      <c r="B22" s="128" t="str">
        <f t="shared" si="0"/>
        <v>Res_Raa_RY</v>
      </c>
      <c r="C22" s="73" t="s">
        <v>12</v>
      </c>
      <c r="D22" s="73" t="s">
        <v>28</v>
      </c>
      <c r="E22" s="202">
        <f t="shared" si="1"/>
        <v>0</v>
      </c>
    </row>
    <row r="23" spans="1:5" x14ac:dyDescent="0.3">
      <c r="A23" s="51" t="s">
        <v>854</v>
      </c>
      <c r="B23" s="128" t="str">
        <f t="shared" si="0"/>
        <v>Res_RfS_RY</v>
      </c>
      <c r="C23" s="73"/>
      <c r="D23" s="83" t="s">
        <v>29</v>
      </c>
      <c r="E23" s="202">
        <f t="shared" si="1"/>
        <v>15778</v>
      </c>
    </row>
    <row r="24" spans="1:5" x14ac:dyDescent="0.3">
      <c r="A24" s="51" t="s">
        <v>30</v>
      </c>
      <c r="B24" s="128" t="str">
        <f t="shared" si="0"/>
        <v>Res_Skat_RY</v>
      </c>
      <c r="C24" s="73" t="s">
        <v>13</v>
      </c>
      <c r="D24" s="73" t="s">
        <v>30</v>
      </c>
      <c r="E24" s="202">
        <f t="shared" si="1"/>
        <v>-1620</v>
      </c>
    </row>
    <row r="25" spans="1:5" x14ac:dyDescent="0.3">
      <c r="A25" s="51" t="s">
        <v>855</v>
      </c>
      <c r="B25" s="128" t="str">
        <f t="shared" si="0"/>
        <v>Res_RP_RY</v>
      </c>
      <c r="C25" s="73"/>
      <c r="D25" s="83" t="s">
        <v>519</v>
      </c>
      <c r="E25" s="202">
        <f t="shared" si="1"/>
        <v>17398</v>
      </c>
    </row>
    <row r="26" spans="1:5" x14ac:dyDescent="0.3"/>
  </sheetData>
  <sheetProtection algorithmName="SHA-512" hashValue="ejEN3hkJoprNxEuJdxioHUZBLmOmaTaDKEGw3lrtYW9OkI409vzEGV2wWn/bD3VgG2l1qbTMVNk+fhjVWLVQNQ==" saltValue="/uA7DekUXQkbe1lwm0x1QQ==" spinCount="100000" sheet="1" objects="1" scenarios="1"/>
  <mergeCells count="4">
    <mergeCell ref="D3:E3"/>
    <mergeCell ref="D4:E4"/>
    <mergeCell ref="C6:E6"/>
    <mergeCell ref="C1:E1"/>
  </mergeCells>
  <dataValidations count="1">
    <dataValidation type="list" allowBlank="1" showInputMessage="1" showErrorMessage="1" sqref="D3:E3">
      <formula1>Gr6Navn</formula1>
    </dataValidation>
  </dataValidation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75"/>
  <sheetViews>
    <sheetView showGridLines="0" topLeftCell="C1" zoomScaleNormal="100" workbookViewId="0">
      <selection activeCell="E3" sqref="E3:F3"/>
    </sheetView>
  </sheetViews>
  <sheetFormatPr defaultColWidth="0" defaultRowHeight="14.4" zeroHeight="1" x14ac:dyDescent="0.3"/>
  <cols>
    <col min="1" max="1" width="12.88671875" style="128" hidden="1" customWidth="1"/>
    <col min="2" max="2" width="15.5546875" style="128" hidden="1" customWidth="1"/>
    <col min="3" max="4" width="7" style="128" customWidth="1"/>
    <col min="5" max="5" width="90.109375" style="128" bestFit="1" customWidth="1"/>
    <col min="6" max="6" width="19.33203125" style="128" customWidth="1"/>
    <col min="7" max="7" width="9.109375" style="128" customWidth="1"/>
    <col min="8" max="16384" width="9.109375" style="128" hidden="1"/>
  </cols>
  <sheetData>
    <row r="1" spans="1:6" x14ac:dyDescent="0.3">
      <c r="C1" s="206" t="s">
        <v>1266</v>
      </c>
      <c r="D1" s="206"/>
      <c r="E1" s="206"/>
    </row>
    <row r="2" spans="1:6" s="3" customFormat="1" x14ac:dyDescent="0.3"/>
    <row r="3" spans="1:6" s="3" customFormat="1" x14ac:dyDescent="0.3">
      <c r="C3" s="234" t="s">
        <v>1187</v>
      </c>
      <c r="D3" s="234"/>
      <c r="E3" s="236" t="s">
        <v>1176</v>
      </c>
      <c r="F3" s="236"/>
    </row>
    <row r="4" spans="1:6" x14ac:dyDescent="0.3">
      <c r="C4" s="235" t="s">
        <v>1186</v>
      </c>
      <c r="D4" s="235"/>
      <c r="E4" s="232">
        <f>INDEX(Gr6Data,MATCH($E$3,Gr6Navn,0),MATCH(C4,Gr6Var,0))</f>
        <v>9865</v>
      </c>
      <c r="F4" s="232"/>
    </row>
    <row r="5" spans="1:6" x14ac:dyDescent="0.3"/>
    <row r="6" spans="1:6" ht="23.4" x14ac:dyDescent="0.3">
      <c r="C6" s="207" t="s">
        <v>1301</v>
      </c>
      <c r="D6" s="207"/>
      <c r="E6" s="207"/>
      <c r="F6" s="207"/>
    </row>
    <row r="7" spans="1:6" ht="25.2" x14ac:dyDescent="0.3">
      <c r="C7" s="73"/>
      <c r="D7" s="73"/>
      <c r="E7" s="83"/>
      <c r="F7" s="76" t="s">
        <v>921</v>
      </c>
    </row>
    <row r="8" spans="1:6" x14ac:dyDescent="0.3">
      <c r="A8" s="47" t="s">
        <v>31</v>
      </c>
      <c r="B8" s="51" t="s">
        <v>104</v>
      </c>
      <c r="C8" s="73"/>
      <c r="D8" s="73"/>
      <c r="E8" s="83" t="s">
        <v>43</v>
      </c>
      <c r="F8" s="76"/>
    </row>
    <row r="9" spans="1:6" x14ac:dyDescent="0.3">
      <c r="A9" s="74" t="s">
        <v>856</v>
      </c>
      <c r="B9" s="128" t="str">
        <f t="shared" ref="B9:B30" si="0">"Bal_"&amp;$B$8&amp;"_"&amp;A9</f>
        <v>Bal_BO_Akac</v>
      </c>
      <c r="C9" s="73" t="s">
        <v>0</v>
      </c>
      <c r="D9" s="73"/>
      <c r="E9" s="73" t="s">
        <v>44</v>
      </c>
      <c r="F9" s="202">
        <f t="shared" ref="F9:F30" si="1">INDEX(Gr6Data,MATCH($E$3,Gr6Navn,0),MATCH(B9,Gr6Var,0))</f>
        <v>56377</v>
      </c>
    </row>
    <row r="10" spans="1:6" x14ac:dyDescent="0.3">
      <c r="A10" s="74" t="s">
        <v>857</v>
      </c>
      <c r="B10" s="128" t="str">
        <f t="shared" si="0"/>
        <v>Bal_BO_Agb</v>
      </c>
      <c r="C10" s="73" t="s">
        <v>1</v>
      </c>
      <c r="D10" s="73"/>
      <c r="E10" s="73" t="s">
        <v>45</v>
      </c>
      <c r="F10" s="202">
        <f t="shared" si="1"/>
        <v>0</v>
      </c>
    </row>
    <row r="11" spans="1:6" x14ac:dyDescent="0.3">
      <c r="A11" s="74" t="s">
        <v>461</v>
      </c>
      <c r="B11" s="128" t="str">
        <f t="shared" si="0"/>
        <v>Bal_BO_Atkc</v>
      </c>
      <c r="C11" s="73" t="s">
        <v>2</v>
      </c>
      <c r="D11" s="73"/>
      <c r="E11" s="73" t="s">
        <v>46</v>
      </c>
      <c r="F11" s="202">
        <f t="shared" si="1"/>
        <v>122609</v>
      </c>
    </row>
    <row r="12" spans="1:6" x14ac:dyDescent="0.3">
      <c r="A12" s="74" t="s">
        <v>462</v>
      </c>
      <c r="B12" s="128" t="str">
        <f t="shared" si="0"/>
        <v>Bal_BO_Autd</v>
      </c>
      <c r="C12" s="73" t="s">
        <v>3</v>
      </c>
      <c r="D12" s="73"/>
      <c r="E12" s="73" t="s">
        <v>47</v>
      </c>
      <c r="F12" s="202">
        <f t="shared" si="1"/>
        <v>0</v>
      </c>
    </row>
    <row r="13" spans="1:6" x14ac:dyDescent="0.3">
      <c r="A13" s="74" t="s">
        <v>463</v>
      </c>
      <c r="B13" s="128" t="str">
        <f t="shared" si="0"/>
        <v>Bal_BO_Auta</v>
      </c>
      <c r="C13" s="73" t="s">
        <v>4</v>
      </c>
      <c r="D13" s="73"/>
      <c r="E13" s="73" t="s">
        <v>48</v>
      </c>
      <c r="F13" s="202">
        <f t="shared" si="1"/>
        <v>1809286</v>
      </c>
    </row>
    <row r="14" spans="1:6" x14ac:dyDescent="0.3">
      <c r="A14" s="74" t="s">
        <v>464</v>
      </c>
      <c r="B14" s="128" t="str">
        <f t="shared" si="0"/>
        <v>Bal_BO_Aod</v>
      </c>
      <c r="C14" s="73" t="s">
        <v>5</v>
      </c>
      <c r="D14" s="73"/>
      <c r="E14" s="73" t="s">
        <v>49</v>
      </c>
      <c r="F14" s="202">
        <f t="shared" si="1"/>
        <v>440125</v>
      </c>
    </row>
    <row r="15" spans="1:6" x14ac:dyDescent="0.3">
      <c r="A15" s="74" t="s">
        <v>465</v>
      </c>
      <c r="B15" s="128" t="str">
        <f t="shared" si="0"/>
        <v>Bal_BO_Aoa</v>
      </c>
      <c r="C15" s="73" t="s">
        <v>6</v>
      </c>
      <c r="D15" s="73"/>
      <c r="E15" s="73" t="s">
        <v>50</v>
      </c>
      <c r="F15" s="202">
        <f t="shared" si="1"/>
        <v>0</v>
      </c>
    </row>
    <row r="16" spans="1:6" x14ac:dyDescent="0.3">
      <c r="A16" s="74" t="s">
        <v>858</v>
      </c>
      <c r="B16" s="128" t="str">
        <f t="shared" si="0"/>
        <v>Bal_BO_Aak</v>
      </c>
      <c r="C16" s="73" t="s">
        <v>7</v>
      </c>
      <c r="D16" s="73"/>
      <c r="E16" s="73" t="s">
        <v>51</v>
      </c>
      <c r="F16" s="202">
        <f t="shared" si="1"/>
        <v>12330</v>
      </c>
    </row>
    <row r="17" spans="1:6" x14ac:dyDescent="0.3">
      <c r="A17" s="74" t="s">
        <v>859</v>
      </c>
      <c r="B17" s="128" t="str">
        <f t="shared" si="0"/>
        <v>Bal_BO_Akav</v>
      </c>
      <c r="C17" s="73" t="s">
        <v>8</v>
      </c>
      <c r="D17" s="73"/>
      <c r="E17" s="73" t="s">
        <v>52</v>
      </c>
      <c r="F17" s="202">
        <f t="shared" si="1"/>
        <v>0</v>
      </c>
    </row>
    <row r="18" spans="1:6" x14ac:dyDescent="0.3">
      <c r="A18" s="74" t="s">
        <v>860</v>
      </c>
      <c r="B18" s="128" t="str">
        <f t="shared" si="0"/>
        <v>Bal_BO_Aktv</v>
      </c>
      <c r="C18" s="73" t="s">
        <v>9</v>
      </c>
      <c r="D18" s="73"/>
      <c r="E18" s="73" t="s">
        <v>53</v>
      </c>
      <c r="F18" s="202">
        <f t="shared" si="1"/>
        <v>0</v>
      </c>
    </row>
    <row r="19" spans="1:6" x14ac:dyDescent="0.3">
      <c r="A19" s="74" t="s">
        <v>861</v>
      </c>
      <c r="B19" s="128" t="str">
        <f t="shared" si="0"/>
        <v>Bal_BO_Aatp</v>
      </c>
      <c r="C19" s="73" t="s">
        <v>10</v>
      </c>
      <c r="D19" s="73"/>
      <c r="E19" s="73" t="s">
        <v>54</v>
      </c>
      <c r="F19" s="202">
        <f t="shared" si="1"/>
        <v>0</v>
      </c>
    </row>
    <row r="20" spans="1:6" x14ac:dyDescent="0.3">
      <c r="A20" s="74" t="s">
        <v>862</v>
      </c>
      <c r="B20" s="128" t="str">
        <f t="shared" si="0"/>
        <v>Bal_BO_Aia</v>
      </c>
      <c r="C20" s="73" t="s">
        <v>11</v>
      </c>
      <c r="D20" s="73"/>
      <c r="E20" s="73" t="s">
        <v>55</v>
      </c>
      <c r="F20" s="202">
        <f t="shared" si="1"/>
        <v>0</v>
      </c>
    </row>
    <row r="21" spans="1:6" x14ac:dyDescent="0.3">
      <c r="A21" s="74" t="s">
        <v>963</v>
      </c>
      <c r="B21" s="128" t="str">
        <f t="shared" si="0"/>
        <v>Bal_BO_AgbTot</v>
      </c>
      <c r="C21" s="73" t="s">
        <v>12</v>
      </c>
      <c r="D21" s="73"/>
      <c r="E21" s="73" t="s">
        <v>56</v>
      </c>
      <c r="F21" s="202">
        <f t="shared" si="1"/>
        <v>23694</v>
      </c>
    </row>
    <row r="22" spans="1:6" x14ac:dyDescent="0.3">
      <c r="A22" s="74" t="s">
        <v>863</v>
      </c>
      <c r="B22" s="128" t="str">
        <f t="shared" si="0"/>
        <v>Bal_BO_Aie</v>
      </c>
      <c r="C22" s="73"/>
      <c r="D22" s="73" t="s">
        <v>937</v>
      </c>
      <c r="E22" s="73" t="s">
        <v>57</v>
      </c>
      <c r="F22" s="202">
        <f t="shared" si="1"/>
        <v>8640</v>
      </c>
    </row>
    <row r="23" spans="1:6" x14ac:dyDescent="0.3">
      <c r="A23" s="74" t="s">
        <v>864</v>
      </c>
      <c r="B23" s="128" t="str">
        <f t="shared" si="0"/>
        <v>Bal_BO_Ade</v>
      </c>
      <c r="C23" s="73"/>
      <c r="D23" s="73" t="s">
        <v>938</v>
      </c>
      <c r="E23" s="73" t="s">
        <v>58</v>
      </c>
      <c r="F23" s="202">
        <f t="shared" si="1"/>
        <v>15054</v>
      </c>
    </row>
    <row r="24" spans="1:6" x14ac:dyDescent="0.3">
      <c r="A24" s="74" t="s">
        <v>865</v>
      </c>
      <c r="B24" s="128" t="str">
        <f t="shared" si="0"/>
        <v>Bal_BO_Axma</v>
      </c>
      <c r="C24" s="73" t="s">
        <v>13</v>
      </c>
      <c r="D24" s="73"/>
      <c r="E24" s="73" t="s">
        <v>59</v>
      </c>
      <c r="F24" s="202">
        <f t="shared" si="1"/>
        <v>7810</v>
      </c>
    </row>
    <row r="25" spans="1:6" x14ac:dyDescent="0.3">
      <c r="A25" s="74" t="s">
        <v>866</v>
      </c>
      <c r="B25" s="128" t="str">
        <f t="shared" si="0"/>
        <v>Bal_BO_Aas</v>
      </c>
      <c r="C25" s="73" t="s">
        <v>38</v>
      </c>
      <c r="D25" s="73"/>
      <c r="E25" s="73" t="s">
        <v>60</v>
      </c>
      <c r="F25" s="202">
        <f t="shared" si="1"/>
        <v>0</v>
      </c>
    </row>
    <row r="26" spans="1:6" x14ac:dyDescent="0.3">
      <c r="A26" s="74" t="s">
        <v>869</v>
      </c>
      <c r="B26" s="128" t="str">
        <f t="shared" si="0"/>
        <v>Bal_BO_Aus</v>
      </c>
      <c r="C26" s="73" t="s">
        <v>39</v>
      </c>
      <c r="D26" s="73"/>
      <c r="E26" s="73" t="s">
        <v>61</v>
      </c>
      <c r="F26" s="202">
        <f t="shared" si="1"/>
        <v>7020</v>
      </c>
    </row>
    <row r="27" spans="1:6" x14ac:dyDescent="0.3">
      <c r="A27" s="74" t="s">
        <v>867</v>
      </c>
      <c r="B27" s="128" t="str">
        <f t="shared" si="0"/>
        <v>Bal_BO_Aamb</v>
      </c>
      <c r="C27" s="73" t="s">
        <v>40</v>
      </c>
      <c r="D27" s="73"/>
      <c r="E27" s="73" t="s">
        <v>62</v>
      </c>
      <c r="F27" s="202">
        <f t="shared" si="1"/>
        <v>8878</v>
      </c>
    </row>
    <row r="28" spans="1:6" x14ac:dyDescent="0.3">
      <c r="A28" s="74" t="s">
        <v>868</v>
      </c>
      <c r="B28" s="128" t="str">
        <f t="shared" si="0"/>
        <v>Bal_BO_Axa</v>
      </c>
      <c r="C28" s="73" t="s">
        <v>41</v>
      </c>
      <c r="D28" s="73"/>
      <c r="E28" s="73" t="s">
        <v>63</v>
      </c>
      <c r="F28" s="202">
        <f t="shared" si="1"/>
        <v>6302</v>
      </c>
    </row>
    <row r="29" spans="1:6" x14ac:dyDescent="0.3">
      <c r="A29" s="74" t="s">
        <v>870</v>
      </c>
      <c r="B29" s="128" t="str">
        <f t="shared" si="0"/>
        <v>Bal_BO_Apap</v>
      </c>
      <c r="C29" s="73" t="s">
        <v>42</v>
      </c>
      <c r="D29" s="73"/>
      <c r="E29" s="73" t="s">
        <v>64</v>
      </c>
      <c r="F29" s="202">
        <f t="shared" si="1"/>
        <v>0</v>
      </c>
    </row>
    <row r="30" spans="1:6" x14ac:dyDescent="0.3">
      <c r="A30" s="74" t="s">
        <v>466</v>
      </c>
      <c r="B30" s="128" t="str">
        <f t="shared" si="0"/>
        <v>Bal_BO_ATot</v>
      </c>
      <c r="C30" s="73"/>
      <c r="D30" s="73"/>
      <c r="E30" s="83" t="s">
        <v>65</v>
      </c>
      <c r="F30" s="202">
        <f t="shared" si="1"/>
        <v>2494431</v>
      </c>
    </row>
    <row r="31" spans="1:6" x14ac:dyDescent="0.3">
      <c r="A31" s="75"/>
      <c r="C31" s="73"/>
      <c r="D31" s="73"/>
      <c r="E31" s="73"/>
      <c r="F31" s="203"/>
    </row>
    <row r="32" spans="1:6" x14ac:dyDescent="0.3">
      <c r="A32" s="75"/>
      <c r="C32" s="73"/>
      <c r="D32" s="73"/>
      <c r="E32" s="83" t="s">
        <v>66</v>
      </c>
      <c r="F32" s="203"/>
    </row>
    <row r="33" spans="1:6" x14ac:dyDescent="0.3">
      <c r="A33" s="75"/>
      <c r="C33" s="73"/>
      <c r="D33" s="73"/>
      <c r="E33" s="73"/>
      <c r="F33" s="203"/>
    </row>
    <row r="34" spans="1:6" x14ac:dyDescent="0.3">
      <c r="A34" s="75"/>
      <c r="C34" s="73"/>
      <c r="D34" s="73"/>
      <c r="E34" s="83" t="s">
        <v>67</v>
      </c>
      <c r="F34" s="203"/>
    </row>
    <row r="35" spans="1:6" x14ac:dyDescent="0.3">
      <c r="A35" s="74" t="s">
        <v>872</v>
      </c>
      <c r="B35" s="128" t="str">
        <f t="shared" ref="B35:B45" si="2">"Bal_"&amp;$B$8&amp;"_"&amp;A35</f>
        <v>Bal_BO_PGkc</v>
      </c>
      <c r="C35" s="73" t="s">
        <v>0</v>
      </c>
      <c r="D35" s="73"/>
      <c r="E35" s="73" t="s">
        <v>68</v>
      </c>
      <c r="F35" s="202">
        <f t="shared" ref="F35:F45" si="3">INDEX(Gr6Data,MATCH($E$3,Gr6Navn,0),MATCH(B35,Gr6Var,0))</f>
        <v>21</v>
      </c>
    </row>
    <row r="36" spans="1:6" x14ac:dyDescent="0.3">
      <c r="A36" s="74" t="s">
        <v>873</v>
      </c>
      <c r="B36" s="128" t="str">
        <f t="shared" si="2"/>
        <v>Bal_BO_PGiag</v>
      </c>
      <c r="C36" s="73" t="s">
        <v>1</v>
      </c>
      <c r="D36" s="73"/>
      <c r="E36" s="73" t="s">
        <v>69</v>
      </c>
      <c r="F36" s="202">
        <f t="shared" si="3"/>
        <v>2226817</v>
      </c>
    </row>
    <row r="37" spans="1:6" x14ac:dyDescent="0.3">
      <c r="A37" s="74" t="s">
        <v>874</v>
      </c>
      <c r="B37" s="128" t="str">
        <f t="shared" si="2"/>
        <v>Bal_BO_PGip</v>
      </c>
      <c r="C37" s="73" t="s">
        <v>2</v>
      </c>
      <c r="D37" s="73"/>
      <c r="E37" s="73" t="s">
        <v>70</v>
      </c>
      <c r="F37" s="202">
        <f t="shared" si="3"/>
        <v>0</v>
      </c>
    </row>
    <row r="38" spans="1:6" x14ac:dyDescent="0.3">
      <c r="A38" s="74" t="s">
        <v>875</v>
      </c>
      <c r="B38" s="128" t="str">
        <f t="shared" si="2"/>
        <v>Bal_BO_PGuod</v>
      </c>
      <c r="C38" s="73" t="s">
        <v>3</v>
      </c>
      <c r="D38" s="73"/>
      <c r="E38" s="73" t="s">
        <v>71</v>
      </c>
      <c r="F38" s="202">
        <f t="shared" si="3"/>
        <v>0</v>
      </c>
    </row>
    <row r="39" spans="1:6" x14ac:dyDescent="0.3">
      <c r="A39" s="74" t="s">
        <v>876</v>
      </c>
      <c r="B39" s="128" t="str">
        <f t="shared" si="2"/>
        <v>Bal_BO_PGuoa</v>
      </c>
      <c r="C39" s="73" t="s">
        <v>4</v>
      </c>
      <c r="D39" s="73"/>
      <c r="E39" s="73" t="s">
        <v>72</v>
      </c>
      <c r="F39" s="202">
        <f t="shared" si="3"/>
        <v>0</v>
      </c>
    </row>
    <row r="40" spans="1:6" x14ac:dyDescent="0.3">
      <c r="A40" s="74" t="s">
        <v>877</v>
      </c>
      <c r="B40" s="128" t="str">
        <f t="shared" si="2"/>
        <v>Bal_BO_PGxfd</v>
      </c>
      <c r="C40" s="73" t="s">
        <v>5</v>
      </c>
      <c r="D40" s="73"/>
      <c r="E40" s="73" t="s">
        <v>73</v>
      </c>
      <c r="F40" s="202">
        <f t="shared" si="3"/>
        <v>0</v>
      </c>
    </row>
    <row r="41" spans="1:6" x14ac:dyDescent="0.3">
      <c r="A41" s="74" t="s">
        <v>878</v>
      </c>
      <c r="B41" s="128" t="str">
        <f t="shared" si="2"/>
        <v>Bal_BO_PGas</v>
      </c>
      <c r="C41" s="73" t="s">
        <v>6</v>
      </c>
      <c r="D41" s="73"/>
      <c r="E41" s="73" t="s">
        <v>74</v>
      </c>
      <c r="F41" s="202">
        <f t="shared" si="3"/>
        <v>0</v>
      </c>
    </row>
    <row r="42" spans="1:6" x14ac:dyDescent="0.3">
      <c r="A42" s="74" t="s">
        <v>879</v>
      </c>
      <c r="B42" s="128" t="str">
        <f t="shared" si="2"/>
        <v>Bal_BO_PGmof</v>
      </c>
      <c r="C42" s="73" t="s">
        <v>7</v>
      </c>
      <c r="D42" s="73"/>
      <c r="E42" s="73" t="s">
        <v>75</v>
      </c>
      <c r="F42" s="202">
        <f t="shared" si="3"/>
        <v>0</v>
      </c>
    </row>
    <row r="43" spans="1:6" x14ac:dyDescent="0.3">
      <c r="A43" s="74" t="s">
        <v>880</v>
      </c>
      <c r="B43" s="128" t="str">
        <f t="shared" si="2"/>
        <v>Bal_BO_PGxap</v>
      </c>
      <c r="C43" s="73" t="s">
        <v>8</v>
      </c>
      <c r="D43" s="73"/>
      <c r="E43" s="73" t="s">
        <v>76</v>
      </c>
      <c r="F43" s="202">
        <f t="shared" si="3"/>
        <v>12526</v>
      </c>
    </row>
    <row r="44" spans="1:6" x14ac:dyDescent="0.3">
      <c r="A44" s="74" t="s">
        <v>881</v>
      </c>
      <c r="B44" s="128" t="str">
        <f t="shared" si="2"/>
        <v>Bal_BO_PGpaf</v>
      </c>
      <c r="C44" s="73" t="s">
        <v>9</v>
      </c>
      <c r="D44" s="73"/>
      <c r="E44" s="73" t="s">
        <v>64</v>
      </c>
      <c r="F44" s="202">
        <f t="shared" si="3"/>
        <v>283</v>
      </c>
    </row>
    <row r="45" spans="1:6" x14ac:dyDescent="0.3">
      <c r="A45" s="74" t="s">
        <v>882</v>
      </c>
      <c r="B45" s="128" t="str">
        <f t="shared" si="2"/>
        <v>Bal_BO_PGTot</v>
      </c>
      <c r="C45" s="73"/>
      <c r="D45" s="73"/>
      <c r="E45" s="83" t="s">
        <v>77</v>
      </c>
      <c r="F45" s="202">
        <f t="shared" si="3"/>
        <v>2239647</v>
      </c>
    </row>
    <row r="46" spans="1:6" x14ac:dyDescent="0.3">
      <c r="A46" s="75"/>
      <c r="C46" s="73"/>
      <c r="D46" s="73"/>
      <c r="E46" s="73"/>
      <c r="F46" s="203"/>
    </row>
    <row r="47" spans="1:6" x14ac:dyDescent="0.3">
      <c r="A47" s="75"/>
      <c r="C47" s="73"/>
      <c r="D47" s="73"/>
      <c r="E47" s="83" t="s">
        <v>78</v>
      </c>
      <c r="F47" s="203"/>
    </row>
    <row r="48" spans="1:6" x14ac:dyDescent="0.3">
      <c r="A48" s="74" t="s">
        <v>883</v>
      </c>
      <c r="B48" s="128" t="str">
        <f t="shared" ref="B48:B53" si="4">"Bal_"&amp;$B$8&amp;"_"&amp;A48</f>
        <v>Bal_BO_PHpf</v>
      </c>
      <c r="C48" s="73" t="s">
        <v>10</v>
      </c>
      <c r="D48" s="73"/>
      <c r="E48" s="73" t="s">
        <v>79</v>
      </c>
      <c r="F48" s="202">
        <f t="shared" ref="F48:F53" si="5">INDEX(Gr6Data,MATCH($E$3,Gr6Navn,0),MATCH(B48,Gr6Var,0))</f>
        <v>1935</v>
      </c>
    </row>
    <row r="49" spans="1:6" x14ac:dyDescent="0.3">
      <c r="A49" s="74" t="s">
        <v>884</v>
      </c>
      <c r="B49" s="128" t="str">
        <f t="shared" si="4"/>
        <v>Bal_BO_PHus</v>
      </c>
      <c r="C49" s="73" t="s">
        <v>11</v>
      </c>
      <c r="D49" s="73"/>
      <c r="E49" s="73" t="s">
        <v>80</v>
      </c>
      <c r="F49" s="202">
        <f t="shared" si="5"/>
        <v>0</v>
      </c>
    </row>
    <row r="50" spans="1:6" x14ac:dyDescent="0.3">
      <c r="A50" s="74" t="s">
        <v>885</v>
      </c>
      <c r="B50" s="128" t="str">
        <f t="shared" si="4"/>
        <v>Bal_BO_PHrs</v>
      </c>
      <c r="C50" s="73" t="s">
        <v>12</v>
      </c>
      <c r="D50" s="73"/>
      <c r="E50" s="73" t="s">
        <v>81</v>
      </c>
      <c r="F50" s="202">
        <f t="shared" si="5"/>
        <v>0</v>
      </c>
    </row>
    <row r="51" spans="1:6" x14ac:dyDescent="0.3">
      <c r="A51" s="74" t="s">
        <v>886</v>
      </c>
      <c r="B51" s="128" t="str">
        <f t="shared" si="4"/>
        <v>Bal_BO_PHtg</v>
      </c>
      <c r="C51" s="73" t="s">
        <v>13</v>
      </c>
      <c r="D51" s="73"/>
      <c r="E51" s="73" t="s">
        <v>82</v>
      </c>
      <c r="F51" s="202">
        <f t="shared" si="5"/>
        <v>0</v>
      </c>
    </row>
    <row r="52" spans="1:6" x14ac:dyDescent="0.3">
      <c r="A52" s="74" t="s">
        <v>887</v>
      </c>
      <c r="B52" s="128" t="str">
        <f t="shared" si="4"/>
        <v>Bal_BO_PHxf</v>
      </c>
      <c r="C52" s="73" t="s">
        <v>38</v>
      </c>
      <c r="D52" s="73"/>
      <c r="E52" s="73" t="s">
        <v>83</v>
      </c>
      <c r="F52" s="202">
        <f t="shared" si="5"/>
        <v>0</v>
      </c>
    </row>
    <row r="53" spans="1:6" x14ac:dyDescent="0.3">
      <c r="A53" s="74" t="s">
        <v>888</v>
      </c>
      <c r="B53" s="128" t="str">
        <f t="shared" si="4"/>
        <v>Bal_BO_PHTot</v>
      </c>
      <c r="C53" s="73"/>
      <c r="D53" s="73"/>
      <c r="E53" s="83" t="s">
        <v>84</v>
      </c>
      <c r="F53" s="202">
        <f t="shared" si="5"/>
        <v>1935</v>
      </c>
    </row>
    <row r="54" spans="1:6" x14ac:dyDescent="0.3">
      <c r="A54" s="75"/>
      <c r="C54" s="73"/>
      <c r="D54" s="73"/>
      <c r="E54" s="73"/>
      <c r="F54" s="203"/>
    </row>
    <row r="55" spans="1:6" x14ac:dyDescent="0.3">
      <c r="A55" s="75"/>
      <c r="C55" s="73"/>
      <c r="D55" s="73"/>
      <c r="E55" s="83" t="s">
        <v>85</v>
      </c>
      <c r="F55" s="203"/>
    </row>
    <row r="56" spans="1:6" x14ac:dyDescent="0.3">
      <c r="A56" s="74" t="s">
        <v>871</v>
      </c>
      <c r="B56" s="128" t="str">
        <f>"Bal_"&amp;$B$8&amp;"_"&amp;A56</f>
        <v>Bal_BO_Pek</v>
      </c>
      <c r="C56" s="73" t="s">
        <v>39</v>
      </c>
      <c r="D56" s="73"/>
      <c r="E56" s="73" t="s">
        <v>85</v>
      </c>
      <c r="F56" s="202">
        <f>INDEX(Gr6Data,MATCH($E$3,Gr6Navn,0),MATCH(B56,Gr6Var,0))</f>
        <v>25500</v>
      </c>
    </row>
    <row r="57" spans="1:6" x14ac:dyDescent="0.3">
      <c r="A57" s="75"/>
      <c r="C57" s="73"/>
      <c r="D57" s="73"/>
      <c r="E57" s="73"/>
      <c r="F57" s="203"/>
    </row>
    <row r="58" spans="1:6" x14ac:dyDescent="0.3">
      <c r="A58" s="75"/>
      <c r="C58" s="73"/>
      <c r="D58" s="73"/>
      <c r="E58" s="83" t="s">
        <v>86</v>
      </c>
      <c r="F58" s="203"/>
    </row>
    <row r="59" spans="1:6" x14ac:dyDescent="0.3">
      <c r="A59" s="74" t="s">
        <v>889</v>
      </c>
      <c r="B59" s="128" t="str">
        <f t="shared" ref="B59:B74" si="6">"Bal_"&amp;$B$8&amp;"_"&amp;A59</f>
        <v>Bal_BO_PEaag</v>
      </c>
      <c r="C59" s="73" t="s">
        <v>40</v>
      </c>
      <c r="D59" s="73"/>
      <c r="E59" s="73" t="s">
        <v>87</v>
      </c>
      <c r="F59" s="202">
        <f t="shared" ref="F59:F74" si="7">INDEX(Gr6Data,MATCH($E$3,Gr6Navn,0),MATCH(B59,Gr6Var,0))</f>
        <v>19806</v>
      </c>
    </row>
    <row r="60" spans="1:6" x14ac:dyDescent="0.3">
      <c r="A60" s="74" t="s">
        <v>890</v>
      </c>
      <c r="B60" s="128" t="str">
        <f t="shared" si="6"/>
        <v>Bal_BO_PEoe</v>
      </c>
      <c r="C60" s="73" t="s">
        <v>41</v>
      </c>
      <c r="D60" s="73"/>
      <c r="E60" s="73" t="s">
        <v>88</v>
      </c>
      <c r="F60" s="202">
        <f t="shared" si="7"/>
        <v>0</v>
      </c>
    </row>
    <row r="61" spans="1:6" x14ac:dyDescent="0.3">
      <c r="A61" s="74" t="s">
        <v>891</v>
      </c>
      <c r="B61" s="128" t="str">
        <f t="shared" si="6"/>
        <v>Bal_BO_PEav</v>
      </c>
      <c r="C61" s="73" t="s">
        <v>42</v>
      </c>
      <c r="D61" s="73"/>
      <c r="E61" s="73" t="s">
        <v>89</v>
      </c>
      <c r="F61" s="202">
        <f t="shared" si="7"/>
        <v>0</v>
      </c>
    </row>
    <row r="62" spans="1:6" x14ac:dyDescent="0.3">
      <c r="A62" s="74" t="s">
        <v>892</v>
      </c>
      <c r="B62" s="128" t="str">
        <f t="shared" si="6"/>
        <v>Bal_BO_PEo</v>
      </c>
      <c r="C62" s="73"/>
      <c r="D62" s="73" t="s">
        <v>939</v>
      </c>
      <c r="E62" s="73" t="s">
        <v>90</v>
      </c>
      <c r="F62" s="202">
        <f t="shared" si="7"/>
        <v>0</v>
      </c>
    </row>
    <row r="63" spans="1:6" x14ac:dyDescent="0.3">
      <c r="A63" s="74" t="s">
        <v>893</v>
      </c>
      <c r="B63" s="128" t="str">
        <f t="shared" si="6"/>
        <v>Bal_BO_PEavu</v>
      </c>
      <c r="C63" s="73"/>
      <c r="D63" s="73" t="s">
        <v>940</v>
      </c>
      <c r="E63" s="73" t="s">
        <v>91</v>
      </c>
      <c r="F63" s="202">
        <f t="shared" si="7"/>
        <v>0</v>
      </c>
    </row>
    <row r="64" spans="1:6" x14ac:dyDescent="0.3">
      <c r="A64" s="74" t="s">
        <v>894</v>
      </c>
      <c r="B64" s="128" t="str">
        <f t="shared" si="6"/>
        <v>Bal_BO_PEavs</v>
      </c>
      <c r="C64" s="73"/>
      <c r="D64" s="73" t="s">
        <v>941</v>
      </c>
      <c r="E64" s="73" t="s">
        <v>92</v>
      </c>
      <c r="F64" s="202">
        <f t="shared" si="7"/>
        <v>0</v>
      </c>
    </row>
    <row r="65" spans="1:6" x14ac:dyDescent="0.3">
      <c r="A65" s="74" t="s">
        <v>895</v>
      </c>
      <c r="B65" s="128" t="str">
        <f t="shared" si="6"/>
        <v>Bal_BO_PEavo</v>
      </c>
      <c r="C65" s="73"/>
      <c r="D65" s="73" t="s">
        <v>942</v>
      </c>
      <c r="E65" s="73" t="s">
        <v>93</v>
      </c>
      <c r="F65" s="202">
        <f t="shared" si="7"/>
        <v>0</v>
      </c>
    </row>
    <row r="66" spans="1:6" x14ac:dyDescent="0.3">
      <c r="A66" s="74" t="s">
        <v>896</v>
      </c>
      <c r="B66" s="128" t="str">
        <f t="shared" si="6"/>
        <v>Bal_BO_PExv</v>
      </c>
      <c r="C66" s="73"/>
      <c r="D66" s="73" t="s">
        <v>943</v>
      </c>
      <c r="E66" s="73" t="s">
        <v>94</v>
      </c>
      <c r="F66" s="202">
        <f t="shared" si="7"/>
        <v>0</v>
      </c>
    </row>
    <row r="67" spans="1:6" x14ac:dyDescent="0.3">
      <c r="A67" s="74" t="s">
        <v>897</v>
      </c>
      <c r="B67" s="128" t="str">
        <f t="shared" si="6"/>
        <v>Bal_BO_PExr</v>
      </c>
      <c r="C67" s="73" t="s">
        <v>102</v>
      </c>
      <c r="D67" s="73"/>
      <c r="E67" s="73" t="s">
        <v>95</v>
      </c>
      <c r="F67" s="202">
        <f t="shared" si="7"/>
        <v>400</v>
      </c>
    </row>
    <row r="68" spans="1:6" x14ac:dyDescent="0.3">
      <c r="A68" s="74" t="s">
        <v>898</v>
      </c>
      <c r="B68" s="128" t="str">
        <f t="shared" si="6"/>
        <v>Bal_BO_PElr</v>
      </c>
      <c r="C68" s="73"/>
      <c r="D68" s="73" t="s">
        <v>944</v>
      </c>
      <c r="E68" s="73" t="s">
        <v>110</v>
      </c>
      <c r="F68" s="202">
        <f t="shared" si="7"/>
        <v>0</v>
      </c>
    </row>
    <row r="69" spans="1:6" x14ac:dyDescent="0.3">
      <c r="A69" s="74" t="s">
        <v>899</v>
      </c>
      <c r="B69" s="128" t="str">
        <f t="shared" si="6"/>
        <v>Bal_BO_PEvr</v>
      </c>
      <c r="C69" s="73"/>
      <c r="D69" s="73" t="s">
        <v>945</v>
      </c>
      <c r="E69" s="73" t="s">
        <v>96</v>
      </c>
      <c r="F69" s="202">
        <f t="shared" si="7"/>
        <v>0</v>
      </c>
    </row>
    <row r="70" spans="1:6" x14ac:dyDescent="0.3">
      <c r="A70" s="74" t="s">
        <v>900</v>
      </c>
      <c r="B70" s="128" t="str">
        <f t="shared" si="6"/>
        <v>Bal_BO_PErs</v>
      </c>
      <c r="C70" s="73"/>
      <c r="D70" s="73" t="s">
        <v>946</v>
      </c>
      <c r="E70" s="73" t="s">
        <v>97</v>
      </c>
      <c r="F70" s="202">
        <f t="shared" si="7"/>
        <v>0</v>
      </c>
    </row>
    <row r="71" spans="1:6" x14ac:dyDescent="0.3">
      <c r="A71" s="74" t="s">
        <v>901</v>
      </c>
      <c r="B71" s="128" t="str">
        <f t="shared" si="6"/>
        <v>Bal_BO_PExs</v>
      </c>
      <c r="C71" s="73"/>
      <c r="D71" s="73" t="s">
        <v>947</v>
      </c>
      <c r="E71" s="73" t="s">
        <v>98</v>
      </c>
      <c r="F71" s="202">
        <f t="shared" si="7"/>
        <v>400</v>
      </c>
    </row>
    <row r="72" spans="1:6" x14ac:dyDescent="0.3">
      <c r="A72" s="74" t="s">
        <v>902</v>
      </c>
      <c r="B72" s="128" t="str">
        <f t="shared" si="6"/>
        <v>Bal_BO_PEou</v>
      </c>
      <c r="C72" s="73" t="s">
        <v>103</v>
      </c>
      <c r="D72" s="73"/>
      <c r="E72" s="73" t="s">
        <v>99</v>
      </c>
      <c r="F72" s="202">
        <f t="shared" si="7"/>
        <v>207143</v>
      </c>
    </row>
    <row r="73" spans="1:6" x14ac:dyDescent="0.3">
      <c r="A73" s="74" t="s">
        <v>903</v>
      </c>
      <c r="B73" s="128" t="str">
        <f t="shared" si="6"/>
        <v>Bal_BO_PEekTot</v>
      </c>
      <c r="C73" s="73"/>
      <c r="D73" s="73"/>
      <c r="E73" s="83" t="s">
        <v>100</v>
      </c>
      <c r="F73" s="202">
        <f t="shared" si="7"/>
        <v>227349</v>
      </c>
    </row>
    <row r="74" spans="1:6" x14ac:dyDescent="0.3">
      <c r="A74" s="74" t="s">
        <v>470</v>
      </c>
      <c r="B74" s="128" t="str">
        <f t="shared" si="6"/>
        <v>Bal_BO_PTot</v>
      </c>
      <c r="C74" s="73"/>
      <c r="D74" s="73"/>
      <c r="E74" s="83" t="s">
        <v>101</v>
      </c>
      <c r="F74" s="202">
        <f t="shared" si="7"/>
        <v>2494431</v>
      </c>
    </row>
    <row r="75" spans="1:6" x14ac:dyDescent="0.3"/>
  </sheetData>
  <sheetProtection algorithmName="SHA-512" hashValue="oPrYm964L/UkSLh5E2OyLThDEAc+bBmlgRb1tggPL4YE3l1lNOKwxLK6HjM5KHxsWQ9zzegBEQ7A8cdWRWhlRg==" saltValue="HHnzaZk+X4hGMMs9ctzPuw==" spinCount="100000" sheet="1" objects="1" scenarios="1"/>
  <mergeCells count="6">
    <mergeCell ref="C6:F6"/>
    <mergeCell ref="C1:E1"/>
    <mergeCell ref="C3:D3"/>
    <mergeCell ref="E3:F3"/>
    <mergeCell ref="C4:D4"/>
    <mergeCell ref="E4:F4"/>
  </mergeCells>
  <dataValidations count="1">
    <dataValidation type="list" allowBlank="1" showInputMessage="1" showErrorMessage="1" sqref="E3:F3">
      <formula1>Gr6Navn</formula1>
    </dataValidation>
  </dataValidation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&amp;C&amp;G</oddHeader>
  </headerFooter>
  <rowBreaks count="1" manualBreakCount="1">
    <brk id="31" min="2" max="5" man="1"/>
  </rowBreaks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120"/>
  <sheetViews>
    <sheetView showGridLines="0" zoomScaleNormal="100" workbookViewId="0">
      <selection sqref="A1:B1"/>
    </sheetView>
  </sheetViews>
  <sheetFormatPr defaultColWidth="0" defaultRowHeight="14.4" zeroHeight="1" x14ac:dyDescent="0.3"/>
  <cols>
    <col min="1" max="1" width="49.44140625" customWidth="1"/>
    <col min="2" max="2" width="11.88671875" customWidth="1"/>
    <col min="3" max="3" width="9.109375" style="185" customWidth="1"/>
    <col min="4" max="16384" width="9.109375" style="185" hidden="1"/>
  </cols>
  <sheetData>
    <row r="1" spans="1:2" x14ac:dyDescent="0.3">
      <c r="A1" s="206" t="s">
        <v>1266</v>
      </c>
      <c r="B1" s="206"/>
    </row>
    <row r="2" spans="1:2" x14ac:dyDescent="0.3"/>
    <row r="3" spans="1:2" ht="46.5" customHeight="1" x14ac:dyDescent="0.3">
      <c r="A3" s="230" t="s">
        <v>1272</v>
      </c>
      <c r="B3" s="231"/>
    </row>
    <row r="4" spans="1:2" x14ac:dyDescent="0.3">
      <c r="A4" s="103"/>
      <c r="B4" s="103"/>
    </row>
    <row r="5" spans="1:2" x14ac:dyDescent="0.3">
      <c r="A5" s="103"/>
      <c r="B5" s="184" t="s">
        <v>1273</v>
      </c>
    </row>
    <row r="6" spans="1:2" x14ac:dyDescent="0.3">
      <c r="A6" s="181" t="s">
        <v>1274</v>
      </c>
      <c r="B6" s="181"/>
    </row>
    <row r="7" spans="1:2" x14ac:dyDescent="0.3">
      <c r="A7" s="182" t="s">
        <v>1293</v>
      </c>
      <c r="B7" s="182">
        <v>5301</v>
      </c>
    </row>
    <row r="8" spans="1:2" x14ac:dyDescent="0.3">
      <c r="A8" s="182" t="s">
        <v>1113</v>
      </c>
      <c r="B8" s="182">
        <v>7681</v>
      </c>
    </row>
    <row r="9" spans="1:2" x14ac:dyDescent="0.3">
      <c r="A9" s="182" t="s">
        <v>1163</v>
      </c>
      <c r="B9" s="182">
        <v>13290</v>
      </c>
    </row>
    <row r="10" spans="1:2" x14ac:dyDescent="0.3">
      <c r="A10" s="182" t="s">
        <v>1164</v>
      </c>
      <c r="B10" s="182">
        <v>13220</v>
      </c>
    </row>
    <row r="11" spans="1:2" x14ac:dyDescent="0.3">
      <c r="A11" s="182"/>
      <c r="B11" s="182"/>
    </row>
    <row r="12" spans="1:2" x14ac:dyDescent="0.3">
      <c r="A12" s="181" t="s">
        <v>1275</v>
      </c>
      <c r="B12" s="183"/>
    </row>
    <row r="13" spans="1:2" x14ac:dyDescent="0.3">
      <c r="A13" s="182" t="s">
        <v>1114</v>
      </c>
      <c r="B13" s="182">
        <v>1671</v>
      </c>
    </row>
    <row r="14" spans="1:2" x14ac:dyDescent="0.3">
      <c r="A14" s="182" t="s">
        <v>1165</v>
      </c>
      <c r="B14" s="182">
        <v>9634</v>
      </c>
    </row>
    <row r="15" spans="1:2" x14ac:dyDescent="0.3">
      <c r="A15" s="182" t="s">
        <v>1115</v>
      </c>
      <c r="B15" s="182">
        <v>9797</v>
      </c>
    </row>
    <row r="16" spans="1:2" x14ac:dyDescent="0.3">
      <c r="A16" s="182"/>
      <c r="B16" s="182"/>
    </row>
    <row r="17" spans="1:2" x14ac:dyDescent="0.3">
      <c r="A17" s="181" t="s">
        <v>1276</v>
      </c>
      <c r="B17" s="183"/>
    </row>
    <row r="18" spans="1:2" x14ac:dyDescent="0.3">
      <c r="A18" s="182" t="s">
        <v>1116</v>
      </c>
      <c r="B18" s="182">
        <v>6620</v>
      </c>
    </row>
    <row r="19" spans="1:2" x14ac:dyDescent="0.3">
      <c r="A19" s="182"/>
      <c r="B19" s="182"/>
    </row>
    <row r="20" spans="1:2" x14ac:dyDescent="0.3">
      <c r="A20" s="181" t="s">
        <v>1277</v>
      </c>
      <c r="B20" s="183"/>
    </row>
    <row r="21" spans="1:2" x14ac:dyDescent="0.3">
      <c r="A21" s="182" t="s">
        <v>1117</v>
      </c>
      <c r="B21" s="182">
        <v>5999</v>
      </c>
    </row>
    <row r="22" spans="1:2" x14ac:dyDescent="0.3">
      <c r="A22" s="182" t="s">
        <v>1118</v>
      </c>
      <c r="B22" s="182">
        <v>3000</v>
      </c>
    </row>
    <row r="23" spans="1:2" x14ac:dyDescent="0.3">
      <c r="A23" s="182" t="s">
        <v>1119</v>
      </c>
      <c r="B23" s="182">
        <v>9686</v>
      </c>
    </row>
    <row r="24" spans="1:2" x14ac:dyDescent="0.3">
      <c r="A24" s="182" t="s">
        <v>1120</v>
      </c>
      <c r="B24" s="182">
        <v>7320</v>
      </c>
    </row>
    <row r="25" spans="1:2" x14ac:dyDescent="0.3">
      <c r="A25" s="182" t="s">
        <v>1121</v>
      </c>
      <c r="B25" s="182">
        <v>537</v>
      </c>
    </row>
    <row r="26" spans="1:2" x14ac:dyDescent="0.3">
      <c r="A26" s="182" t="s">
        <v>1122</v>
      </c>
      <c r="B26" s="182">
        <v>9044</v>
      </c>
    </row>
    <row r="27" spans="1:2" x14ac:dyDescent="0.3">
      <c r="A27" s="182"/>
      <c r="B27" s="182"/>
    </row>
    <row r="28" spans="1:2" x14ac:dyDescent="0.3">
      <c r="A28" s="181" t="s">
        <v>1278</v>
      </c>
      <c r="B28" s="183"/>
    </row>
    <row r="29" spans="1:2" x14ac:dyDescent="0.3">
      <c r="A29" s="182" t="s">
        <v>1123</v>
      </c>
      <c r="B29" s="182">
        <v>9137</v>
      </c>
    </row>
    <row r="30" spans="1:2" x14ac:dyDescent="0.3">
      <c r="A30" s="182"/>
      <c r="B30" s="182"/>
    </row>
    <row r="31" spans="1:2" x14ac:dyDescent="0.3">
      <c r="A31" s="181" t="s">
        <v>1279</v>
      </c>
      <c r="B31" s="183"/>
    </row>
    <row r="32" spans="1:2" x14ac:dyDescent="0.3">
      <c r="A32" s="182" t="s">
        <v>1166</v>
      </c>
      <c r="B32" s="182">
        <v>9684</v>
      </c>
    </row>
    <row r="33" spans="1:2" x14ac:dyDescent="0.3">
      <c r="A33" s="182" t="s">
        <v>1167</v>
      </c>
      <c r="B33" s="182">
        <v>13070</v>
      </c>
    </row>
    <row r="34" spans="1:2" x14ac:dyDescent="0.3">
      <c r="A34" s="182" t="s">
        <v>1124</v>
      </c>
      <c r="B34" s="182">
        <v>9860</v>
      </c>
    </row>
    <row r="35" spans="1:2" x14ac:dyDescent="0.3">
      <c r="A35" s="182" t="s">
        <v>1125</v>
      </c>
      <c r="B35" s="182">
        <v>13080</v>
      </c>
    </row>
    <row r="36" spans="1:2" x14ac:dyDescent="0.3">
      <c r="A36" s="182" t="s">
        <v>1126</v>
      </c>
      <c r="B36" s="182">
        <v>9740</v>
      </c>
    </row>
    <row r="37" spans="1:2" x14ac:dyDescent="0.3">
      <c r="A37" s="182" t="s">
        <v>1127</v>
      </c>
      <c r="B37" s="182">
        <v>9133</v>
      </c>
    </row>
    <row r="38" spans="1:2" x14ac:dyDescent="0.3">
      <c r="A38" s="182" t="s">
        <v>1128</v>
      </c>
      <c r="B38" s="182">
        <v>844</v>
      </c>
    </row>
    <row r="39" spans="1:2" x14ac:dyDescent="0.3">
      <c r="A39" s="182"/>
      <c r="B39" s="182"/>
    </row>
    <row r="40" spans="1:2" x14ac:dyDescent="0.3">
      <c r="A40" s="181" t="s">
        <v>1280</v>
      </c>
      <c r="B40" s="183"/>
    </row>
    <row r="41" spans="1:2" x14ac:dyDescent="0.3">
      <c r="A41" s="182" t="s">
        <v>1129</v>
      </c>
      <c r="B41" s="182">
        <v>6471</v>
      </c>
    </row>
    <row r="42" spans="1:2" x14ac:dyDescent="0.3">
      <c r="A42" s="182"/>
      <c r="B42" s="182"/>
    </row>
    <row r="43" spans="1:2" x14ac:dyDescent="0.3">
      <c r="A43" s="181" t="s">
        <v>1281</v>
      </c>
      <c r="B43" s="183"/>
    </row>
    <row r="44" spans="1:2" x14ac:dyDescent="0.3">
      <c r="A44" s="182" t="s">
        <v>1130</v>
      </c>
      <c r="B44" s="182">
        <v>7500</v>
      </c>
    </row>
    <row r="45" spans="1:2" x14ac:dyDescent="0.3">
      <c r="A45" s="182"/>
      <c r="B45" s="182"/>
    </row>
    <row r="46" spans="1:2" x14ac:dyDescent="0.3">
      <c r="A46" s="181" t="s">
        <v>1282</v>
      </c>
      <c r="B46" s="183"/>
    </row>
    <row r="47" spans="1:2" x14ac:dyDescent="0.3">
      <c r="A47" s="182" t="s">
        <v>1131</v>
      </c>
      <c r="B47" s="182">
        <v>9217</v>
      </c>
    </row>
    <row r="48" spans="1:2" x14ac:dyDescent="0.3">
      <c r="A48" s="182" t="s">
        <v>1132</v>
      </c>
      <c r="B48" s="182">
        <v>7858</v>
      </c>
    </row>
    <row r="49" spans="1:2" x14ac:dyDescent="0.3">
      <c r="A49" s="182"/>
      <c r="B49" s="182"/>
    </row>
    <row r="50" spans="1:2" x14ac:dyDescent="0.3">
      <c r="A50" s="181" t="s">
        <v>1283</v>
      </c>
      <c r="B50" s="183"/>
    </row>
    <row r="51" spans="1:2" x14ac:dyDescent="0.3">
      <c r="A51" s="182" t="s">
        <v>1168</v>
      </c>
      <c r="B51" s="182">
        <v>9135</v>
      </c>
    </row>
    <row r="52" spans="1:2" x14ac:dyDescent="0.3">
      <c r="A52" s="182" t="s">
        <v>1133</v>
      </c>
      <c r="B52" s="182">
        <v>7930</v>
      </c>
    </row>
    <row r="53" spans="1:2" x14ac:dyDescent="0.3">
      <c r="A53" s="182" t="s">
        <v>1169</v>
      </c>
      <c r="B53" s="182">
        <v>13100</v>
      </c>
    </row>
    <row r="54" spans="1:2" x14ac:dyDescent="0.3">
      <c r="A54" s="182"/>
      <c r="B54" s="182"/>
    </row>
    <row r="55" spans="1:2" x14ac:dyDescent="0.3">
      <c r="A55" s="181" t="s">
        <v>1284</v>
      </c>
      <c r="B55" s="183"/>
    </row>
    <row r="56" spans="1:2" x14ac:dyDescent="0.3">
      <c r="A56" s="182" t="s">
        <v>1134</v>
      </c>
      <c r="B56" s="182">
        <v>9283</v>
      </c>
    </row>
    <row r="57" spans="1:2" x14ac:dyDescent="0.3">
      <c r="A57" s="182" t="s">
        <v>1170</v>
      </c>
      <c r="B57" s="182">
        <v>5125</v>
      </c>
    </row>
    <row r="58" spans="1:2" x14ac:dyDescent="0.3">
      <c r="A58" s="182" t="s">
        <v>1297</v>
      </c>
      <c r="B58" s="182">
        <v>6520</v>
      </c>
    </row>
    <row r="59" spans="1:2" x14ac:dyDescent="0.3">
      <c r="A59" s="182" t="s">
        <v>1136</v>
      </c>
      <c r="B59" s="182">
        <v>6771</v>
      </c>
    </row>
    <row r="60" spans="1:2" x14ac:dyDescent="0.3">
      <c r="A60" s="182" t="s">
        <v>1135</v>
      </c>
      <c r="B60" s="182">
        <v>400</v>
      </c>
    </row>
    <row r="61" spans="1:2" x14ac:dyDescent="0.3">
      <c r="A61" s="182"/>
      <c r="B61" s="182"/>
    </row>
    <row r="62" spans="1:2" x14ac:dyDescent="0.3">
      <c r="A62" s="181" t="s">
        <v>1285</v>
      </c>
      <c r="B62" s="183"/>
    </row>
    <row r="63" spans="1:2" x14ac:dyDescent="0.3">
      <c r="A63" s="182" t="s">
        <v>1171</v>
      </c>
      <c r="B63" s="182">
        <v>28001</v>
      </c>
    </row>
    <row r="64" spans="1:2" x14ac:dyDescent="0.3">
      <c r="A64" s="182" t="s">
        <v>1137</v>
      </c>
      <c r="B64" s="182">
        <v>13460</v>
      </c>
    </row>
    <row r="65" spans="1:2" x14ac:dyDescent="0.3">
      <c r="A65" s="182" t="s">
        <v>1138</v>
      </c>
      <c r="B65" s="182">
        <v>755</v>
      </c>
    </row>
    <row r="66" spans="1:2" x14ac:dyDescent="0.3">
      <c r="A66" s="182" t="s">
        <v>1139</v>
      </c>
      <c r="B66" s="182">
        <v>6140</v>
      </c>
    </row>
    <row r="67" spans="1:2" x14ac:dyDescent="0.3">
      <c r="A67" s="182"/>
      <c r="B67" s="182"/>
    </row>
    <row r="68" spans="1:2" x14ac:dyDescent="0.3">
      <c r="A68" s="181" t="s">
        <v>1286</v>
      </c>
      <c r="B68" s="183"/>
    </row>
    <row r="69" spans="1:2" x14ac:dyDescent="0.3">
      <c r="A69" s="182" t="s">
        <v>1140</v>
      </c>
      <c r="B69" s="182">
        <v>6860</v>
      </c>
    </row>
    <row r="70" spans="1:2" x14ac:dyDescent="0.3">
      <c r="A70" s="182" t="s">
        <v>1141</v>
      </c>
      <c r="B70" s="182">
        <v>8099</v>
      </c>
    </row>
    <row r="71" spans="1:2" x14ac:dyDescent="0.3">
      <c r="A71" s="182" t="s">
        <v>1176</v>
      </c>
      <c r="B71" s="182">
        <v>9865</v>
      </c>
    </row>
    <row r="72" spans="1:2" x14ac:dyDescent="0.3">
      <c r="A72" s="182" t="s">
        <v>1142</v>
      </c>
      <c r="B72" s="182">
        <v>8117</v>
      </c>
    </row>
    <row r="73" spans="1:2" x14ac:dyDescent="0.3">
      <c r="A73" s="182"/>
      <c r="B73" s="182"/>
    </row>
    <row r="74" spans="1:2" x14ac:dyDescent="0.3">
      <c r="A74" s="181" t="s">
        <v>1287</v>
      </c>
      <c r="B74" s="183"/>
    </row>
    <row r="75" spans="1:2" x14ac:dyDescent="0.3">
      <c r="A75" s="182" t="s">
        <v>1177</v>
      </c>
      <c r="B75" s="182">
        <v>9181</v>
      </c>
    </row>
    <row r="76" spans="1:2" x14ac:dyDescent="0.3">
      <c r="A76" s="182" t="s">
        <v>1178</v>
      </c>
      <c r="B76" s="182">
        <v>6460</v>
      </c>
    </row>
    <row r="77" spans="1:2" x14ac:dyDescent="0.3">
      <c r="A77" s="182" t="s">
        <v>1143</v>
      </c>
      <c r="B77" s="182">
        <v>7570</v>
      </c>
    </row>
    <row r="78" spans="1:2" x14ac:dyDescent="0.3">
      <c r="A78" s="182" t="s">
        <v>1172</v>
      </c>
      <c r="B78" s="182">
        <v>1693</v>
      </c>
    </row>
    <row r="79" spans="1:2" x14ac:dyDescent="0.3">
      <c r="A79" s="182"/>
      <c r="B79" s="182"/>
    </row>
    <row r="80" spans="1:2" x14ac:dyDescent="0.3">
      <c r="A80" s="181" t="s">
        <v>1288</v>
      </c>
      <c r="B80" s="183"/>
    </row>
    <row r="81" spans="1:2" x14ac:dyDescent="0.3">
      <c r="A81" s="182" t="s">
        <v>1294</v>
      </c>
      <c r="B81" s="182">
        <v>7670</v>
      </c>
    </row>
    <row r="82" spans="1:2" x14ac:dyDescent="0.3">
      <c r="A82" s="182" t="s">
        <v>1144</v>
      </c>
      <c r="B82" s="182">
        <v>847</v>
      </c>
    </row>
    <row r="83" spans="1:2" x14ac:dyDescent="0.3">
      <c r="A83" s="182" t="s">
        <v>1145</v>
      </c>
      <c r="B83" s="182">
        <v>9354</v>
      </c>
    </row>
    <row r="84" spans="1:2" x14ac:dyDescent="0.3">
      <c r="A84" s="182"/>
      <c r="B84" s="182"/>
    </row>
    <row r="85" spans="1:2" x14ac:dyDescent="0.3">
      <c r="A85" s="181" t="s">
        <v>1289</v>
      </c>
      <c r="B85" s="183"/>
    </row>
    <row r="86" spans="1:2" x14ac:dyDescent="0.3">
      <c r="A86" s="182" t="s">
        <v>1146</v>
      </c>
      <c r="B86" s="182">
        <v>7890</v>
      </c>
    </row>
    <row r="87" spans="1:2" x14ac:dyDescent="0.3">
      <c r="A87" s="182" t="s">
        <v>1147</v>
      </c>
      <c r="B87" s="182">
        <v>1149</v>
      </c>
    </row>
    <row r="88" spans="1:2" x14ac:dyDescent="0.3">
      <c r="A88" s="182" t="s">
        <v>1148</v>
      </c>
      <c r="B88" s="182">
        <v>9695</v>
      </c>
    </row>
    <row r="89" spans="1:2" x14ac:dyDescent="0.3">
      <c r="A89" s="182" t="s">
        <v>1149</v>
      </c>
      <c r="B89" s="182">
        <v>7780</v>
      </c>
    </row>
    <row r="90" spans="1:2" x14ac:dyDescent="0.3">
      <c r="A90" s="182" t="s">
        <v>1150</v>
      </c>
      <c r="B90" s="182">
        <v>9380</v>
      </c>
    </row>
    <row r="91" spans="1:2" x14ac:dyDescent="0.3">
      <c r="A91" s="182" t="s">
        <v>1151</v>
      </c>
      <c r="B91" s="182">
        <v>9312</v>
      </c>
    </row>
    <row r="92" spans="1:2" x14ac:dyDescent="0.3">
      <c r="A92" s="182" t="s">
        <v>1152</v>
      </c>
      <c r="B92" s="182">
        <v>9827</v>
      </c>
    </row>
    <row r="93" spans="1:2" x14ac:dyDescent="0.3">
      <c r="A93" s="182" t="s">
        <v>1173</v>
      </c>
      <c r="B93" s="182">
        <v>579</v>
      </c>
    </row>
    <row r="94" spans="1:2" x14ac:dyDescent="0.3">
      <c r="A94" s="182" t="s">
        <v>1153</v>
      </c>
      <c r="B94" s="182">
        <v>9388</v>
      </c>
    </row>
    <row r="95" spans="1:2" x14ac:dyDescent="0.3">
      <c r="A95" s="182" t="s">
        <v>1158</v>
      </c>
      <c r="B95" s="182">
        <v>9682</v>
      </c>
    </row>
    <row r="96" spans="1:2" x14ac:dyDescent="0.3">
      <c r="A96" s="182" t="s">
        <v>1154</v>
      </c>
      <c r="B96" s="182">
        <v>9335</v>
      </c>
    </row>
    <row r="97" spans="1:2" x14ac:dyDescent="0.3">
      <c r="A97" s="182" t="s">
        <v>1155</v>
      </c>
      <c r="B97" s="182">
        <v>522</v>
      </c>
    </row>
    <row r="98" spans="1:2" x14ac:dyDescent="0.3">
      <c r="A98" s="182" t="s">
        <v>1156</v>
      </c>
      <c r="B98" s="182">
        <v>9090</v>
      </c>
    </row>
    <row r="99" spans="1:2" x14ac:dyDescent="0.3">
      <c r="A99" s="182" t="s">
        <v>1157</v>
      </c>
      <c r="B99" s="182">
        <v>9070</v>
      </c>
    </row>
    <row r="100" spans="1:2" x14ac:dyDescent="0.3">
      <c r="A100" s="182" t="s">
        <v>1174</v>
      </c>
      <c r="B100" s="182">
        <v>9629</v>
      </c>
    </row>
    <row r="101" spans="1:2" x14ac:dyDescent="0.3">
      <c r="A101" s="182" t="s">
        <v>1179</v>
      </c>
      <c r="B101" s="182">
        <v>9870</v>
      </c>
    </row>
    <row r="102" spans="1:2" x14ac:dyDescent="0.3">
      <c r="A102" s="182" t="s">
        <v>1159</v>
      </c>
      <c r="B102" s="182">
        <v>8079</v>
      </c>
    </row>
    <row r="103" spans="1:2" x14ac:dyDescent="0.3">
      <c r="A103" s="182" t="s">
        <v>1175</v>
      </c>
      <c r="B103" s="182">
        <v>9124</v>
      </c>
    </row>
    <row r="104" spans="1:2" x14ac:dyDescent="0.3">
      <c r="A104" s="182"/>
      <c r="B104" s="182"/>
    </row>
    <row r="105" spans="1:2" x14ac:dyDescent="0.3">
      <c r="A105" s="181" t="s">
        <v>1290</v>
      </c>
      <c r="B105" s="183"/>
    </row>
    <row r="106" spans="1:2" x14ac:dyDescent="0.3">
      <c r="A106" s="182" t="s">
        <v>1160</v>
      </c>
      <c r="B106" s="182">
        <v>6880</v>
      </c>
    </row>
    <row r="107" spans="1:2" x14ac:dyDescent="0.3">
      <c r="A107" s="182"/>
      <c r="B107" s="182"/>
    </row>
    <row r="108" spans="1:2" x14ac:dyDescent="0.3">
      <c r="A108" s="181" t="s">
        <v>1291</v>
      </c>
      <c r="B108" s="183"/>
    </row>
    <row r="109" spans="1:2" x14ac:dyDescent="0.3">
      <c r="A109" s="182" t="s">
        <v>1161</v>
      </c>
      <c r="B109" s="182">
        <v>7730</v>
      </c>
    </row>
    <row r="110" spans="1:2" x14ac:dyDescent="0.3">
      <c r="A110" s="182"/>
      <c r="B110" s="182"/>
    </row>
    <row r="111" spans="1:2" x14ac:dyDescent="0.3">
      <c r="A111" s="181" t="s">
        <v>1292</v>
      </c>
      <c r="B111" s="183"/>
    </row>
    <row r="112" spans="1:2" x14ac:dyDescent="0.3">
      <c r="A112" s="182" t="s">
        <v>1295</v>
      </c>
      <c r="B112" s="182">
        <v>13350</v>
      </c>
    </row>
    <row r="113" spans="1:2" x14ac:dyDescent="0.3">
      <c r="A113" s="182" t="s">
        <v>1162</v>
      </c>
      <c r="B113" s="182">
        <v>7230</v>
      </c>
    </row>
    <row r="114" spans="1:2" x14ac:dyDescent="0.3"/>
    <row r="115" spans="1:2" hidden="1" x14ac:dyDescent="0.3"/>
    <row r="116" spans="1:2" hidden="1" x14ac:dyDescent="0.3"/>
    <row r="117" spans="1:2" hidden="1" x14ac:dyDescent="0.3"/>
    <row r="118" spans="1:2" hidden="1" x14ac:dyDescent="0.3"/>
    <row r="119" spans="1:2" hidden="1" x14ac:dyDescent="0.3"/>
    <row r="120" spans="1:2" hidden="1" x14ac:dyDescent="0.3"/>
  </sheetData>
  <sortState ref="A113:B114">
    <sortCondition ref="A113"/>
  </sortState>
  <mergeCells count="2">
    <mergeCell ref="A1:B1"/>
    <mergeCell ref="A3:B3"/>
  </mergeCells>
  <hyperlinks>
    <hyperlink ref="A1:B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rowBreaks count="2" manualBreakCount="2">
    <brk id="45" max="1" man="1"/>
    <brk id="84" max="1" man="1"/>
  </rowBreaks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141"/>
  <sheetViews>
    <sheetView showGridLines="0" zoomScaleNormal="100" workbookViewId="0">
      <selection sqref="A1:C1"/>
    </sheetView>
  </sheetViews>
  <sheetFormatPr defaultColWidth="0" defaultRowHeight="13.2" zeroHeight="1" x14ac:dyDescent="0.25"/>
  <cols>
    <col min="1" max="1" width="9.44140625" style="156" customWidth="1"/>
    <col min="2" max="2" width="31.33203125" style="156" customWidth="1"/>
    <col min="3" max="3" width="8.6640625" style="156" customWidth="1"/>
    <col min="4" max="4" width="28.5546875" style="156" customWidth="1"/>
    <col min="5" max="5" width="8.109375" style="156" customWidth="1"/>
    <col min="6" max="6" width="29.6640625" style="156" customWidth="1"/>
    <col min="7" max="7" width="8.6640625" style="156" customWidth="1"/>
    <col min="8" max="16384" width="8.6640625" style="156" hidden="1"/>
  </cols>
  <sheetData>
    <row r="1" spans="1:6" x14ac:dyDescent="0.25">
      <c r="A1" s="206" t="s">
        <v>1266</v>
      </c>
      <c r="B1" s="206"/>
      <c r="C1" s="206"/>
    </row>
    <row r="2" spans="1:6" x14ac:dyDescent="0.25"/>
    <row r="3" spans="1:6" ht="23.4" x14ac:dyDescent="0.25">
      <c r="A3" s="237" t="s">
        <v>1298</v>
      </c>
      <c r="B3" s="238"/>
      <c r="C3" s="238"/>
      <c r="D3" s="238"/>
      <c r="E3" s="238"/>
      <c r="F3" s="238"/>
    </row>
    <row r="4" spans="1:6" customFormat="1" ht="14.4" x14ac:dyDescent="0.3"/>
    <row r="5" spans="1:6" ht="14.4" x14ac:dyDescent="0.3">
      <c r="A5" s="179" t="s">
        <v>1267</v>
      </c>
      <c r="B5" s="164"/>
      <c r="C5" s="164"/>
      <c r="D5" s="165"/>
      <c r="E5" s="164"/>
      <c r="F5" s="166"/>
    </row>
    <row r="6" spans="1:6" ht="13.8" x14ac:dyDescent="0.3">
      <c r="A6" s="167">
        <v>3000</v>
      </c>
      <c r="B6" s="158" t="s">
        <v>1118</v>
      </c>
      <c r="C6" s="158"/>
      <c r="D6" s="158"/>
      <c r="E6" s="158"/>
      <c r="F6" s="168"/>
    </row>
    <row r="7" spans="1:6" ht="13.8" x14ac:dyDescent="0.3">
      <c r="A7" s="167">
        <v>7858</v>
      </c>
      <c r="B7" s="158" t="s">
        <v>1132</v>
      </c>
      <c r="C7" s="158"/>
      <c r="D7" s="158"/>
      <c r="E7" s="158"/>
      <c r="F7" s="168"/>
    </row>
    <row r="8" spans="1:6" ht="13.8" x14ac:dyDescent="0.3">
      <c r="A8" s="167">
        <v>8079</v>
      </c>
      <c r="B8" s="158" t="s">
        <v>1159</v>
      </c>
      <c r="C8" s="158"/>
      <c r="D8" s="158"/>
      <c r="E8" s="158"/>
      <c r="F8" s="168"/>
    </row>
    <row r="9" spans="1:6" ht="13.8" x14ac:dyDescent="0.3">
      <c r="A9" s="167">
        <v>8117</v>
      </c>
      <c r="B9" s="158" t="s">
        <v>1142</v>
      </c>
      <c r="C9" s="158"/>
      <c r="D9" s="158"/>
      <c r="E9" s="158"/>
      <c r="F9" s="168"/>
    </row>
    <row r="10" spans="1:6" ht="13.8" x14ac:dyDescent="0.3">
      <c r="A10" s="167"/>
      <c r="B10" s="158"/>
      <c r="C10" s="158"/>
      <c r="D10" s="158"/>
      <c r="E10" s="158"/>
      <c r="F10" s="168"/>
    </row>
    <row r="11" spans="1:6" ht="13.8" x14ac:dyDescent="0.3">
      <c r="A11" s="169" t="s">
        <v>1271</v>
      </c>
      <c r="B11" s="170"/>
      <c r="C11" s="171"/>
      <c r="D11" s="171"/>
      <c r="E11" s="171"/>
      <c r="F11" s="172"/>
    </row>
    <row r="12" spans="1:6" ht="13.8" x14ac:dyDescent="0.3">
      <c r="A12" s="163"/>
      <c r="B12" s="162"/>
      <c r="C12" s="163"/>
      <c r="D12" s="163"/>
      <c r="E12" s="163"/>
      <c r="F12" s="163"/>
    </row>
    <row r="13" spans="1:6" ht="14.4" x14ac:dyDescent="0.3">
      <c r="A13" s="179" t="s">
        <v>1268</v>
      </c>
      <c r="B13" s="164"/>
      <c r="C13" s="165"/>
      <c r="D13" s="165"/>
      <c r="E13" s="165"/>
      <c r="F13" s="166"/>
    </row>
    <row r="14" spans="1:6" ht="13.8" x14ac:dyDescent="0.3">
      <c r="A14" s="173">
        <v>9380</v>
      </c>
      <c r="B14" s="161" t="s">
        <v>1150</v>
      </c>
      <c r="C14" s="161">
        <v>7670</v>
      </c>
      <c r="D14" s="161" t="s">
        <v>1294</v>
      </c>
      <c r="E14" s="161">
        <v>400</v>
      </c>
      <c r="F14" s="168" t="s">
        <v>1135</v>
      </c>
    </row>
    <row r="15" spans="1:6" ht="13.8" x14ac:dyDescent="0.3">
      <c r="A15" s="173">
        <v>5301</v>
      </c>
      <c r="B15" s="161" t="s">
        <v>1293</v>
      </c>
      <c r="C15" s="161">
        <v>8099</v>
      </c>
      <c r="D15" s="161" t="s">
        <v>1141</v>
      </c>
      <c r="E15" s="161">
        <v>9217</v>
      </c>
      <c r="F15" s="168" t="s">
        <v>1131</v>
      </c>
    </row>
    <row r="16" spans="1:6" ht="13.8" x14ac:dyDescent="0.3">
      <c r="A16" s="173">
        <v>1149</v>
      </c>
      <c r="B16" s="161" t="s">
        <v>1147</v>
      </c>
      <c r="C16" s="161">
        <v>9335</v>
      </c>
      <c r="D16" s="161" t="s">
        <v>1154</v>
      </c>
      <c r="E16" s="161">
        <v>522</v>
      </c>
      <c r="F16" s="168" t="s">
        <v>1155</v>
      </c>
    </row>
    <row r="17" spans="1:6" ht="13.8" x14ac:dyDescent="0.3">
      <c r="A17" s="173">
        <v>7730</v>
      </c>
      <c r="B17" s="161" t="s">
        <v>1161</v>
      </c>
      <c r="C17" s="161">
        <v>9686</v>
      </c>
      <c r="D17" s="161" t="s">
        <v>1119</v>
      </c>
      <c r="E17" s="161">
        <v>9070</v>
      </c>
      <c r="F17" s="168" t="s">
        <v>1157</v>
      </c>
    </row>
    <row r="18" spans="1:6" ht="13.8" x14ac:dyDescent="0.3">
      <c r="A18" s="173"/>
      <c r="B18" s="160"/>
      <c r="C18" s="161"/>
      <c r="D18" s="160"/>
      <c r="E18" s="161"/>
      <c r="F18" s="168"/>
    </row>
    <row r="19" spans="1:6" ht="13.8" x14ac:dyDescent="0.3">
      <c r="A19" s="169" t="s">
        <v>1269</v>
      </c>
      <c r="B19" s="171"/>
      <c r="C19" s="171"/>
      <c r="D19" s="171"/>
      <c r="E19" s="171"/>
      <c r="F19" s="172"/>
    </row>
    <row r="20" spans="1:6" customFormat="1" ht="14.4" x14ac:dyDescent="0.3">
      <c r="A20" s="53"/>
      <c r="B20" s="53"/>
      <c r="C20" s="53"/>
      <c r="D20" s="53"/>
      <c r="E20" s="53"/>
      <c r="F20" s="53"/>
    </row>
    <row r="21" spans="1:6" ht="14.4" x14ac:dyDescent="0.3">
      <c r="A21" s="179" t="s">
        <v>1302</v>
      </c>
      <c r="B21" s="164"/>
      <c r="C21" s="165"/>
      <c r="D21" s="165"/>
      <c r="E21" s="165"/>
      <c r="F21" s="166"/>
    </row>
    <row r="22" spans="1:6" ht="13.8" x14ac:dyDescent="0.3">
      <c r="A22" s="173">
        <v>537</v>
      </c>
      <c r="B22" s="161" t="s">
        <v>1121</v>
      </c>
      <c r="C22" s="161">
        <v>6880</v>
      </c>
      <c r="D22" s="161" t="s">
        <v>1160</v>
      </c>
      <c r="E22" s="161">
        <v>9283</v>
      </c>
      <c r="F22" s="168" t="s">
        <v>1134</v>
      </c>
    </row>
    <row r="23" spans="1:6" ht="13.8" x14ac:dyDescent="0.3">
      <c r="A23" s="173">
        <v>755</v>
      </c>
      <c r="B23" s="161" t="s">
        <v>1138</v>
      </c>
      <c r="C23" s="161">
        <v>7230</v>
      </c>
      <c r="D23" s="161" t="s">
        <v>1162</v>
      </c>
      <c r="E23" s="161">
        <v>9312</v>
      </c>
      <c r="F23" s="168" t="s">
        <v>1151</v>
      </c>
    </row>
    <row r="24" spans="1:6" ht="13.8" x14ac:dyDescent="0.3">
      <c r="A24" s="173">
        <v>844</v>
      </c>
      <c r="B24" s="161" t="s">
        <v>1128</v>
      </c>
      <c r="C24" s="161">
        <v>7320</v>
      </c>
      <c r="D24" s="161" t="s">
        <v>1120</v>
      </c>
      <c r="E24" s="161">
        <v>9354</v>
      </c>
      <c r="F24" s="168" t="s">
        <v>1145</v>
      </c>
    </row>
    <row r="25" spans="1:6" ht="13.8" x14ac:dyDescent="0.3">
      <c r="A25" s="173">
        <v>1671</v>
      </c>
      <c r="B25" s="161" t="s">
        <v>1114</v>
      </c>
      <c r="C25" s="161">
        <v>7500</v>
      </c>
      <c r="D25" s="161" t="s">
        <v>1130</v>
      </c>
      <c r="E25" s="161">
        <v>9388</v>
      </c>
      <c r="F25" s="168" t="s">
        <v>1153</v>
      </c>
    </row>
    <row r="26" spans="1:6" ht="13.8" x14ac:dyDescent="0.3">
      <c r="A26" s="173">
        <v>5999</v>
      </c>
      <c r="B26" s="161" t="s">
        <v>1117</v>
      </c>
      <c r="C26" s="161">
        <v>7570</v>
      </c>
      <c r="D26" s="161" t="s">
        <v>1143</v>
      </c>
      <c r="E26" s="161">
        <v>9682</v>
      </c>
      <c r="F26" s="168" t="s">
        <v>1158</v>
      </c>
    </row>
    <row r="27" spans="1:6" ht="13.8" x14ac:dyDescent="0.3">
      <c r="A27" s="173">
        <v>6140</v>
      </c>
      <c r="B27" s="161" t="s">
        <v>1139</v>
      </c>
      <c r="C27" s="161">
        <v>7681</v>
      </c>
      <c r="D27" s="161" t="s">
        <v>1113</v>
      </c>
      <c r="E27" s="161">
        <v>9695</v>
      </c>
      <c r="F27" s="168" t="s">
        <v>1148</v>
      </c>
    </row>
    <row r="28" spans="1:6" ht="13.8" x14ac:dyDescent="0.3">
      <c r="A28" s="173">
        <v>6471</v>
      </c>
      <c r="B28" s="161" t="s">
        <v>1129</v>
      </c>
      <c r="C28" s="161">
        <v>7780</v>
      </c>
      <c r="D28" s="161" t="s">
        <v>1149</v>
      </c>
      <c r="E28" s="161">
        <v>9740</v>
      </c>
      <c r="F28" s="168" t="s">
        <v>1126</v>
      </c>
    </row>
    <row r="29" spans="1:6" ht="13.8" x14ac:dyDescent="0.3">
      <c r="A29" s="173">
        <v>6520</v>
      </c>
      <c r="B29" s="161" t="s">
        <v>1297</v>
      </c>
      <c r="C29" s="161">
        <v>7890</v>
      </c>
      <c r="D29" s="161" t="s">
        <v>1146</v>
      </c>
      <c r="E29" s="161">
        <v>9797</v>
      </c>
      <c r="F29" s="168" t="s">
        <v>1115</v>
      </c>
    </row>
    <row r="30" spans="1:6" ht="13.8" x14ac:dyDescent="0.3">
      <c r="A30" s="173">
        <v>6620</v>
      </c>
      <c r="B30" s="161" t="s">
        <v>1116</v>
      </c>
      <c r="C30" s="161">
        <v>7930</v>
      </c>
      <c r="D30" s="161" t="s">
        <v>1133</v>
      </c>
      <c r="E30" s="161">
        <v>9827</v>
      </c>
      <c r="F30" s="168" t="s">
        <v>1152</v>
      </c>
    </row>
    <row r="31" spans="1:6" ht="13.8" x14ac:dyDescent="0.3">
      <c r="A31" s="173">
        <v>6771</v>
      </c>
      <c r="B31" s="161" t="s">
        <v>1136</v>
      </c>
      <c r="C31" s="161">
        <v>9044</v>
      </c>
      <c r="D31" s="161" t="s">
        <v>1122</v>
      </c>
      <c r="E31" s="161">
        <v>13080</v>
      </c>
      <c r="F31" s="168" t="s">
        <v>1125</v>
      </c>
    </row>
    <row r="32" spans="1:6" ht="13.8" x14ac:dyDescent="0.3">
      <c r="A32" s="173">
        <v>6860</v>
      </c>
      <c r="B32" s="161" t="s">
        <v>1140</v>
      </c>
      <c r="C32" s="161">
        <v>9090</v>
      </c>
      <c r="D32" s="161" t="s">
        <v>1156</v>
      </c>
      <c r="E32" s="161">
        <v>13460</v>
      </c>
      <c r="F32" s="168" t="s">
        <v>1137</v>
      </c>
    </row>
    <row r="33" spans="1:6" ht="13.8" x14ac:dyDescent="0.3">
      <c r="A33" s="173"/>
      <c r="B33" s="160"/>
      <c r="C33" s="161"/>
      <c r="D33" s="160"/>
      <c r="E33" s="158"/>
      <c r="F33" s="168"/>
    </row>
    <row r="34" spans="1:6" ht="13.8" x14ac:dyDescent="0.3">
      <c r="A34" s="169" t="s">
        <v>1299</v>
      </c>
      <c r="B34" s="171"/>
      <c r="C34" s="171"/>
      <c r="D34" s="170"/>
      <c r="E34" s="170"/>
      <c r="F34" s="174"/>
    </row>
    <row r="35" spans="1:6" customFormat="1" ht="14.4" x14ac:dyDescent="0.3">
      <c r="A35" s="53"/>
      <c r="B35" s="53"/>
      <c r="C35" s="53"/>
      <c r="D35" s="53"/>
      <c r="E35" s="53"/>
      <c r="F35" s="53"/>
    </row>
    <row r="36" spans="1:6" ht="14.4" x14ac:dyDescent="0.3">
      <c r="A36" s="179" t="s">
        <v>1303</v>
      </c>
      <c r="B36" s="164"/>
      <c r="C36" s="175"/>
      <c r="D36" s="175"/>
      <c r="E36" s="175"/>
      <c r="F36" s="176"/>
    </row>
    <row r="37" spans="1:6" ht="13.8" x14ac:dyDescent="0.3">
      <c r="A37" s="173">
        <v>579</v>
      </c>
      <c r="B37" s="161" t="s">
        <v>1173</v>
      </c>
      <c r="C37" s="161">
        <v>9137</v>
      </c>
      <c r="D37" s="161" t="s">
        <v>1123</v>
      </c>
      <c r="E37" s="161">
        <v>13220</v>
      </c>
      <c r="F37" s="168" t="s">
        <v>1164</v>
      </c>
    </row>
    <row r="38" spans="1:6" ht="13.8" x14ac:dyDescent="0.3">
      <c r="A38" s="173">
        <v>847</v>
      </c>
      <c r="B38" s="161" t="s">
        <v>1144</v>
      </c>
      <c r="C38" s="161">
        <v>9629</v>
      </c>
      <c r="D38" s="161" t="s">
        <v>1174</v>
      </c>
      <c r="E38" s="161">
        <v>13290</v>
      </c>
      <c r="F38" s="168" t="s">
        <v>1163</v>
      </c>
    </row>
    <row r="39" spans="1:6" ht="13.8" x14ac:dyDescent="0.3">
      <c r="A39" s="173">
        <v>1693</v>
      </c>
      <c r="B39" s="161" t="s">
        <v>1172</v>
      </c>
      <c r="C39" s="161">
        <v>9634</v>
      </c>
      <c r="D39" s="161" t="s">
        <v>1165</v>
      </c>
      <c r="E39" s="161">
        <v>13350</v>
      </c>
      <c r="F39" s="168" t="s">
        <v>1295</v>
      </c>
    </row>
    <row r="40" spans="1:6" ht="13.8" x14ac:dyDescent="0.3">
      <c r="A40" s="173">
        <v>5125</v>
      </c>
      <c r="B40" s="161" t="s">
        <v>1170</v>
      </c>
      <c r="C40" s="161">
        <v>9684</v>
      </c>
      <c r="D40" s="161" t="s">
        <v>1166</v>
      </c>
      <c r="E40" s="161">
        <v>28001</v>
      </c>
      <c r="F40" s="168" t="s">
        <v>1171</v>
      </c>
    </row>
    <row r="41" spans="1:6" ht="13.8" x14ac:dyDescent="0.3">
      <c r="A41" s="173">
        <v>9124</v>
      </c>
      <c r="B41" s="161" t="s">
        <v>1175</v>
      </c>
      <c r="C41" s="161">
        <v>9860</v>
      </c>
      <c r="D41" s="161" t="s">
        <v>1124</v>
      </c>
      <c r="E41" s="180"/>
      <c r="F41" s="168"/>
    </row>
    <row r="42" spans="1:6" ht="13.8" x14ac:dyDescent="0.3">
      <c r="A42" s="161">
        <v>9133</v>
      </c>
      <c r="B42" s="161" t="s">
        <v>1127</v>
      </c>
      <c r="C42" s="161">
        <v>13070</v>
      </c>
      <c r="D42" s="161" t="s">
        <v>1167</v>
      </c>
      <c r="E42" s="180"/>
      <c r="F42" s="168"/>
    </row>
    <row r="43" spans="1:6" ht="13.8" x14ac:dyDescent="0.3">
      <c r="A43" s="173">
        <v>9135</v>
      </c>
      <c r="B43" s="161" t="s">
        <v>1168</v>
      </c>
      <c r="C43" s="161">
        <v>13100</v>
      </c>
      <c r="D43" s="161" t="s">
        <v>1169</v>
      </c>
      <c r="E43" s="159"/>
      <c r="F43" s="177"/>
    </row>
    <row r="44" spans="1:6" ht="13.8" x14ac:dyDescent="0.3">
      <c r="A44" s="173"/>
      <c r="B44" s="160"/>
      <c r="C44" s="159"/>
      <c r="D44" s="159"/>
      <c r="E44" s="159"/>
      <c r="F44" s="177"/>
    </row>
    <row r="45" spans="1:6" ht="13.8" x14ac:dyDescent="0.3">
      <c r="A45" s="178" t="s">
        <v>1300</v>
      </c>
      <c r="B45" s="170"/>
      <c r="C45" s="170"/>
      <c r="D45" s="170"/>
      <c r="E45" s="170"/>
      <c r="F45" s="174"/>
    </row>
    <row r="46" spans="1:6" x14ac:dyDescent="0.25">
      <c r="A46" s="157"/>
    </row>
    <row r="47" spans="1:6" ht="14.4" x14ac:dyDescent="0.3">
      <c r="A47" s="179" t="s">
        <v>1270</v>
      </c>
      <c r="B47" s="164"/>
      <c r="C47" s="164"/>
      <c r="D47" s="165"/>
      <c r="E47" s="164"/>
      <c r="F47" s="166"/>
    </row>
    <row r="48" spans="1:6" ht="13.8" x14ac:dyDescent="0.3">
      <c r="A48" s="167">
        <v>6460</v>
      </c>
      <c r="B48" s="161" t="s">
        <v>1178</v>
      </c>
      <c r="C48" s="158"/>
      <c r="D48" s="158"/>
      <c r="E48" s="158"/>
      <c r="F48" s="168"/>
    </row>
    <row r="49" spans="1:6" ht="13.8" x14ac:dyDescent="0.3">
      <c r="A49" s="167">
        <v>9181</v>
      </c>
      <c r="B49" s="161" t="s">
        <v>1177</v>
      </c>
      <c r="C49" s="158"/>
      <c r="D49" s="158"/>
      <c r="E49" s="158"/>
      <c r="F49" s="168"/>
    </row>
    <row r="50" spans="1:6" ht="13.8" x14ac:dyDescent="0.3">
      <c r="A50" s="167">
        <v>9865</v>
      </c>
      <c r="B50" s="161" t="s">
        <v>1176</v>
      </c>
      <c r="C50" s="180"/>
      <c r="D50" s="180"/>
      <c r="E50" s="158"/>
      <c r="F50" s="168"/>
    </row>
    <row r="51" spans="1:6" ht="13.8" x14ac:dyDescent="0.3">
      <c r="A51" s="167">
        <v>9870</v>
      </c>
      <c r="B51" s="161" t="s">
        <v>1179</v>
      </c>
      <c r="C51" s="158"/>
      <c r="D51" s="158"/>
      <c r="E51" s="158"/>
      <c r="F51" s="168"/>
    </row>
    <row r="52" spans="1:6" ht="13.8" x14ac:dyDescent="0.3">
      <c r="A52" s="167"/>
      <c r="B52" s="158"/>
      <c r="C52" s="158"/>
      <c r="D52" s="158"/>
      <c r="E52" s="158"/>
      <c r="F52" s="168"/>
    </row>
    <row r="53" spans="1:6" ht="13.8" x14ac:dyDescent="0.3">
      <c r="A53" s="169" t="s">
        <v>1271</v>
      </c>
      <c r="B53" s="170"/>
      <c r="C53" s="171"/>
      <c r="D53" s="171"/>
      <c r="E53" s="171"/>
      <c r="F53" s="172"/>
    </row>
    <row r="54" spans="1:6" x14ac:dyDescent="0.25">
      <c r="A54" s="157"/>
    </row>
    <row r="55" spans="1:6" hidden="1" x14ac:dyDescent="0.25"/>
    <row r="56" spans="1:6" hidden="1" x14ac:dyDescent="0.25"/>
    <row r="57" spans="1:6" hidden="1" x14ac:dyDescent="0.25"/>
    <row r="58" spans="1:6" hidden="1" x14ac:dyDescent="0.25"/>
    <row r="59" spans="1:6" hidden="1" x14ac:dyDescent="0.25"/>
    <row r="60" spans="1:6" hidden="1" x14ac:dyDescent="0.25"/>
    <row r="61" spans="1:6" hidden="1" x14ac:dyDescent="0.25"/>
    <row r="62" spans="1:6" hidden="1" x14ac:dyDescent="0.25"/>
    <row r="63" spans="1:6" hidden="1" x14ac:dyDescent="0.25"/>
    <row r="64" spans="1:6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</sheetData>
  <mergeCells count="2">
    <mergeCell ref="A3:F3"/>
    <mergeCell ref="A1:C1"/>
  </mergeCells>
  <hyperlinks>
    <hyperlink ref="A1:B1" location="Indholdsfortegnelse!A1" display="Tilbage til indholdsfortegnelsen"/>
  </hyperlinks>
  <pageMargins left="0.74803149606299213" right="0.74803149606299213" top="0.98425196850393704" bottom="0.98425196850393704" header="0" footer="0"/>
  <pageSetup paperSize="9" scale="74" fitToHeight="0" orientation="portrait" r:id="rId1"/>
  <headerFooter alignWithMargins="0">
    <oddHeader>&amp;C&amp;G</oddHeader>
  </headerFooter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8" bestFit="1" customWidth="1"/>
    <col min="2" max="2" width="6" bestFit="1" customWidth="1"/>
    <col min="3" max="3" width="34.33203125" bestFit="1" customWidth="1"/>
    <col min="4" max="4" width="16.6640625" bestFit="1" customWidth="1"/>
    <col min="5" max="7" width="20.109375" bestFit="1" customWidth="1"/>
    <col min="8" max="8" width="17.5546875" bestFit="1" customWidth="1"/>
    <col min="9" max="9" width="20" bestFit="1" customWidth="1"/>
    <col min="10" max="11" width="20.109375" bestFit="1" customWidth="1"/>
    <col min="12" max="12" width="19" bestFit="1" customWidth="1"/>
    <col min="13" max="13" width="19.109375" bestFit="1" customWidth="1"/>
    <col min="14" max="14" width="20.109375" bestFit="1" customWidth="1"/>
    <col min="15" max="15" width="19" bestFit="1" customWidth="1"/>
    <col min="16" max="16" width="17.109375" bestFit="1" customWidth="1"/>
    <col min="17" max="17" width="19.6640625" bestFit="1" customWidth="1"/>
    <col min="18" max="18" width="19.109375" bestFit="1" customWidth="1"/>
    <col min="19" max="19" width="20" bestFit="1" customWidth="1"/>
    <col min="20" max="20" width="19.109375" bestFit="1" customWidth="1"/>
    <col min="21" max="21" width="20.109375" bestFit="1" customWidth="1"/>
    <col min="22" max="22" width="20" bestFit="1" customWidth="1"/>
    <col min="23" max="23" width="21" bestFit="1" customWidth="1"/>
    <col min="24" max="24" width="22.6640625" bestFit="1" customWidth="1"/>
    <col min="25" max="25" width="21" bestFit="1" customWidth="1"/>
    <col min="26" max="26" width="20.109375" bestFit="1" customWidth="1"/>
    <col min="27" max="28" width="21.109375" bestFit="1" customWidth="1"/>
    <col min="29" max="29" width="22.88671875" bestFit="1" customWidth="1"/>
    <col min="30" max="31" width="21.109375" bestFit="1" customWidth="1"/>
    <col min="32" max="32" width="20.109375" bestFit="1" customWidth="1"/>
    <col min="33" max="33" width="17.44140625" bestFit="1" customWidth="1"/>
    <col min="34" max="34" width="19.109375" bestFit="1" customWidth="1"/>
    <col min="35" max="35" width="17.5546875" bestFit="1" customWidth="1"/>
    <col min="36" max="36" width="21.109375" bestFit="1" customWidth="1"/>
    <col min="37" max="37" width="20.109375" bestFit="1" customWidth="1"/>
    <col min="38" max="38" width="22.6640625" bestFit="1" customWidth="1"/>
    <col min="39" max="40" width="21" bestFit="1" customWidth="1"/>
    <col min="41" max="41" width="20" bestFit="1" customWidth="1"/>
    <col min="42" max="42" width="21.109375" bestFit="1" customWidth="1"/>
    <col min="43" max="43" width="21" bestFit="1" customWidth="1"/>
    <col min="44" max="44" width="18.33203125" bestFit="1" customWidth="1"/>
    <col min="45" max="45" width="22.6640625" bestFit="1" customWidth="1"/>
    <col min="46" max="46" width="20.109375" bestFit="1" customWidth="1"/>
    <col min="47" max="47" width="17.5546875" bestFit="1" customWidth="1"/>
    <col min="48" max="48" width="20.109375" bestFit="1" customWidth="1"/>
    <col min="49" max="49" width="20" bestFit="1" customWidth="1"/>
    <col min="50" max="50" width="22.88671875" bestFit="1" customWidth="1"/>
    <col min="51" max="51" width="18.109375" bestFit="1" customWidth="1"/>
    <col min="52" max="52" width="19.109375" bestFit="1" customWidth="1"/>
    <col min="53" max="53" width="20.109375" bestFit="1" customWidth="1"/>
    <col min="54" max="54" width="20" bestFit="1" customWidth="1"/>
    <col min="55" max="55" width="21.109375" bestFit="1" customWidth="1"/>
    <col min="56" max="57" width="21" bestFit="1" customWidth="1"/>
    <col min="58" max="58" width="22.6640625" bestFit="1" customWidth="1"/>
    <col min="59" max="61" width="20" bestFit="1" customWidth="1"/>
    <col min="62" max="62" width="21.109375" bestFit="1" customWidth="1"/>
    <col min="63" max="64" width="21" bestFit="1" customWidth="1"/>
    <col min="65" max="65" width="21.109375" bestFit="1" customWidth="1"/>
    <col min="66" max="66" width="22.88671875" bestFit="1" customWidth="1"/>
    <col min="67" max="67" width="21" bestFit="1" customWidth="1"/>
    <col min="68" max="68" width="19" bestFit="1" customWidth="1"/>
    <col min="69" max="70" width="21.109375" bestFit="1" customWidth="1"/>
    <col min="71" max="71" width="20.109375" bestFit="1" customWidth="1"/>
    <col min="72" max="72" width="21" bestFit="1" customWidth="1"/>
    <col min="73" max="74" width="17.5546875" bestFit="1" customWidth="1"/>
    <col min="75" max="75" width="21" bestFit="1" customWidth="1"/>
    <col min="76" max="77" width="19.109375" bestFit="1" customWidth="1"/>
    <col min="78" max="78" width="17.5546875" bestFit="1" customWidth="1"/>
    <col min="79" max="79" width="21.109375" bestFit="1" customWidth="1"/>
    <col min="80" max="80" width="19.109375" bestFit="1" customWidth="1"/>
    <col min="81" max="81" width="17.5546875" bestFit="1" customWidth="1"/>
    <col min="82" max="82" width="18.109375" bestFit="1" customWidth="1"/>
    <col min="83" max="84" width="20.109375" bestFit="1" customWidth="1"/>
    <col min="85" max="85" width="21.109375" bestFit="1" customWidth="1"/>
    <col min="86" max="86" width="20.109375" bestFit="1" customWidth="1"/>
    <col min="87" max="87" width="21.109375" bestFit="1" customWidth="1"/>
    <col min="88" max="89" width="20.109375" bestFit="1" customWidth="1"/>
    <col min="90" max="90" width="21.109375" bestFit="1" customWidth="1"/>
    <col min="91" max="91" width="12" bestFit="1" customWidth="1"/>
  </cols>
  <sheetData>
    <row r="1" spans="1:91" x14ac:dyDescent="0.3">
      <c r="A1" s="196" t="s">
        <v>1108</v>
      </c>
      <c r="B1" s="196" t="s">
        <v>1109</v>
      </c>
      <c r="C1" s="196" t="s">
        <v>1110</v>
      </c>
      <c r="D1" s="196" t="s">
        <v>1111</v>
      </c>
      <c r="E1" s="196" t="s">
        <v>1021</v>
      </c>
      <c r="F1" s="196" t="s">
        <v>1022</v>
      </c>
      <c r="G1" s="196" t="s">
        <v>1023</v>
      </c>
      <c r="H1" s="196" t="s">
        <v>1024</v>
      </c>
      <c r="I1" s="196" t="s">
        <v>1026</v>
      </c>
      <c r="J1" s="196" t="s">
        <v>1025</v>
      </c>
      <c r="K1" s="196" t="s">
        <v>1027</v>
      </c>
      <c r="L1" s="196" t="s">
        <v>1034</v>
      </c>
      <c r="M1" s="196" t="s">
        <v>1036</v>
      </c>
      <c r="N1" s="196" t="s">
        <v>1037</v>
      </c>
      <c r="O1" s="196" t="s">
        <v>1035</v>
      </c>
      <c r="P1" s="196" t="s">
        <v>1032</v>
      </c>
      <c r="Q1" s="196" t="s">
        <v>1031</v>
      </c>
      <c r="R1" s="196" t="s">
        <v>1029</v>
      </c>
      <c r="S1" s="196" t="s">
        <v>1030</v>
      </c>
      <c r="T1" s="196" t="s">
        <v>1033</v>
      </c>
      <c r="U1" s="196" t="s">
        <v>1038</v>
      </c>
      <c r="V1" s="196" t="s">
        <v>1092</v>
      </c>
      <c r="W1" s="196" t="s">
        <v>1093</v>
      </c>
      <c r="X1" s="196" t="s">
        <v>1089</v>
      </c>
      <c r="Y1" s="196" t="s">
        <v>1091</v>
      </c>
      <c r="Z1" s="196" t="s">
        <v>1088</v>
      </c>
      <c r="AA1" s="196" t="s">
        <v>1083</v>
      </c>
      <c r="AB1" s="196" t="s">
        <v>1076</v>
      </c>
      <c r="AC1" s="196" t="s">
        <v>1081</v>
      </c>
      <c r="AD1" s="196" t="s">
        <v>1078</v>
      </c>
      <c r="AE1" s="196" t="s">
        <v>1079</v>
      </c>
      <c r="AF1" s="196" t="s">
        <v>1080</v>
      </c>
      <c r="AG1" s="196" t="s">
        <v>1082</v>
      </c>
      <c r="AH1" s="196" t="s">
        <v>1085</v>
      </c>
      <c r="AI1" s="196" t="s">
        <v>1086</v>
      </c>
      <c r="AJ1" s="196" t="s">
        <v>1073</v>
      </c>
      <c r="AK1" s="196" t="s">
        <v>1071</v>
      </c>
      <c r="AL1" s="196" t="s">
        <v>1070</v>
      </c>
      <c r="AM1" s="196" t="s">
        <v>1074</v>
      </c>
      <c r="AN1" s="196" t="s">
        <v>1066</v>
      </c>
      <c r="AO1" s="196" t="s">
        <v>1075</v>
      </c>
      <c r="AP1" s="196" t="s">
        <v>1068</v>
      </c>
      <c r="AQ1" s="196" t="s">
        <v>1059</v>
      </c>
      <c r="AR1" s="196" t="s">
        <v>1056</v>
      </c>
      <c r="AS1" s="196" t="s">
        <v>1054</v>
      </c>
      <c r="AT1" s="196" t="s">
        <v>1064</v>
      </c>
      <c r="AU1" s="196" t="s">
        <v>1060</v>
      </c>
      <c r="AV1" s="196" t="s">
        <v>1061</v>
      </c>
      <c r="AW1" s="196" t="s">
        <v>1057</v>
      </c>
      <c r="AX1" s="196" t="s">
        <v>1058</v>
      </c>
      <c r="AY1" s="196" t="s">
        <v>1043</v>
      </c>
      <c r="AZ1" s="196" t="s">
        <v>1047</v>
      </c>
      <c r="BA1" s="196" t="s">
        <v>1041</v>
      </c>
      <c r="BB1" s="196" t="s">
        <v>1050</v>
      </c>
      <c r="BC1" s="196" t="s">
        <v>1052</v>
      </c>
      <c r="BD1" s="196" t="s">
        <v>1046</v>
      </c>
      <c r="BE1" s="196" t="s">
        <v>1040</v>
      </c>
      <c r="BF1" s="196" t="s">
        <v>1039</v>
      </c>
      <c r="BG1" s="196" t="s">
        <v>1099</v>
      </c>
      <c r="BH1" s="196" t="s">
        <v>1100</v>
      </c>
      <c r="BI1" s="196" t="s">
        <v>1105</v>
      </c>
      <c r="BJ1" s="196" t="s">
        <v>1103</v>
      </c>
      <c r="BK1" s="196" t="s">
        <v>1102</v>
      </c>
      <c r="BL1" s="196" t="s">
        <v>1101</v>
      </c>
      <c r="BM1" s="196" t="s">
        <v>1104</v>
      </c>
      <c r="BN1" s="196" t="s">
        <v>1106</v>
      </c>
      <c r="BO1" s="196" t="s">
        <v>1107</v>
      </c>
      <c r="BP1" s="196" t="s">
        <v>1084</v>
      </c>
      <c r="BQ1" s="196" t="s">
        <v>1028</v>
      </c>
      <c r="BR1" s="196" t="s">
        <v>1094</v>
      </c>
      <c r="BS1" s="196" t="s">
        <v>1090</v>
      </c>
      <c r="BT1" s="196" t="s">
        <v>1087</v>
      </c>
      <c r="BU1" s="196" t="s">
        <v>1077</v>
      </c>
      <c r="BV1" s="196" t="s">
        <v>1072</v>
      </c>
      <c r="BW1" s="196" t="s">
        <v>1069</v>
      </c>
      <c r="BX1" s="196" t="s">
        <v>1067</v>
      </c>
      <c r="BY1" s="196" t="s">
        <v>1065</v>
      </c>
      <c r="BZ1" s="196" t="s">
        <v>1062</v>
      </c>
      <c r="CA1" s="196" t="s">
        <v>1063</v>
      </c>
      <c r="CB1" s="196" t="s">
        <v>1055</v>
      </c>
      <c r="CC1" s="196" t="s">
        <v>1049</v>
      </c>
      <c r="CD1" s="196" t="s">
        <v>1053</v>
      </c>
      <c r="CE1" s="196" t="s">
        <v>1048</v>
      </c>
      <c r="CF1" s="196" t="s">
        <v>1044</v>
      </c>
      <c r="CG1" s="196" t="s">
        <v>1042</v>
      </c>
      <c r="CH1" s="196" t="s">
        <v>1051</v>
      </c>
      <c r="CI1" s="196" t="s">
        <v>1045</v>
      </c>
      <c r="CJ1" s="196" t="s">
        <v>1098</v>
      </c>
      <c r="CK1" s="196" t="s">
        <v>1095</v>
      </c>
      <c r="CL1" s="196" t="s">
        <v>1097</v>
      </c>
      <c r="CM1" s="196" t="s">
        <v>1096</v>
      </c>
    </row>
    <row r="2" spans="1:91" x14ac:dyDescent="0.3">
      <c r="A2" s="197">
        <v>201712</v>
      </c>
      <c r="B2" s="197">
        <v>5301</v>
      </c>
      <c r="C2" s="198" t="s">
        <v>1293</v>
      </c>
      <c r="D2" s="198" t="s">
        <v>1112</v>
      </c>
      <c r="E2" s="199">
        <v>1133040</v>
      </c>
      <c r="F2" s="199">
        <v>52622</v>
      </c>
      <c r="G2" s="199">
        <v>1080418</v>
      </c>
      <c r="H2" s="199">
        <v>43824</v>
      </c>
      <c r="I2" s="199">
        <v>596877</v>
      </c>
      <c r="J2" s="199">
        <v>61731</v>
      </c>
      <c r="K2" s="199">
        <v>1659388</v>
      </c>
      <c r="L2" s="199">
        <v>901522</v>
      </c>
      <c r="M2" s="199">
        <v>57403</v>
      </c>
      <c r="N2" s="199">
        <v>1264432</v>
      </c>
      <c r="O2" s="199">
        <v>26635</v>
      </c>
      <c r="P2" s="199">
        <v>47235</v>
      </c>
      <c r="Q2" s="199">
        <v>4626</v>
      </c>
      <c r="R2" s="199">
        <v>20729</v>
      </c>
      <c r="S2" s="199">
        <v>1296113</v>
      </c>
      <c r="T2" s="199">
        <v>140640</v>
      </c>
      <c r="U2" s="199">
        <v>1155472</v>
      </c>
      <c r="V2" s="199">
        <v>908364</v>
      </c>
      <c r="W2" s="199">
        <v>6007781</v>
      </c>
      <c r="X2" s="199">
        <v>21682772</v>
      </c>
      <c r="Y2" s="199">
        <v>11812388</v>
      </c>
      <c r="Z2" s="199">
        <v>2045320</v>
      </c>
      <c r="AA2" s="199">
        <v>278790</v>
      </c>
      <c r="AB2" s="199">
        <v>2727496</v>
      </c>
      <c r="AC2" s="199">
        <v>894843</v>
      </c>
      <c r="AD2" s="199">
        <v>37563</v>
      </c>
      <c r="AE2" s="199">
        <v>857280</v>
      </c>
      <c r="AF2" s="199">
        <v>74571</v>
      </c>
      <c r="AG2" s="199">
        <v>47880</v>
      </c>
      <c r="AH2" s="199">
        <v>19495</v>
      </c>
      <c r="AI2" s="199">
        <v>2157</v>
      </c>
      <c r="AJ2" s="199">
        <v>733872</v>
      </c>
      <c r="AK2" s="199">
        <v>25610</v>
      </c>
      <c r="AL2" s="199">
        <v>47261341</v>
      </c>
      <c r="AM2" s="199">
        <v>2080697</v>
      </c>
      <c r="AN2" s="199">
        <v>34733159</v>
      </c>
      <c r="AO2" s="199">
        <v>2727496</v>
      </c>
      <c r="AP2" s="199">
        <v>54773</v>
      </c>
      <c r="AQ2" s="199">
        <v>811138</v>
      </c>
      <c r="AR2" s="199">
        <v>23044</v>
      </c>
      <c r="AS2" s="199">
        <v>40430308</v>
      </c>
      <c r="AT2" s="199">
        <v>30750</v>
      </c>
      <c r="AU2" s="199">
        <v>38785</v>
      </c>
      <c r="AV2" s="199">
        <v>69535</v>
      </c>
      <c r="AW2" s="199">
        <v>0</v>
      </c>
      <c r="AX2" s="199">
        <v>300000</v>
      </c>
      <c r="AY2" s="199">
        <v>326709</v>
      </c>
      <c r="AZ2" s="199">
        <v>326709</v>
      </c>
      <c r="BA2" s="199">
        <v>1114869</v>
      </c>
      <c r="BB2" s="199">
        <v>265961</v>
      </c>
      <c r="BC2" s="199">
        <v>848908</v>
      </c>
      <c r="BD2" s="199">
        <v>5019920</v>
      </c>
      <c r="BE2" s="199">
        <v>6761498</v>
      </c>
      <c r="BF2" s="199">
        <v>47261341</v>
      </c>
      <c r="BG2" s="199">
        <v>2669607</v>
      </c>
      <c r="BH2" s="199">
        <v>2105762</v>
      </c>
      <c r="BI2" s="199">
        <v>7613</v>
      </c>
      <c r="BJ2" s="199">
        <v>707813</v>
      </c>
      <c r="BK2" s="199">
        <v>5490795</v>
      </c>
      <c r="BL2" s="199">
        <v>22000</v>
      </c>
      <c r="BM2" s="199">
        <v>0</v>
      </c>
      <c r="BN2" s="199">
        <v>90962</v>
      </c>
      <c r="BO2" s="199">
        <v>112962</v>
      </c>
      <c r="BP2" s="199"/>
      <c r="BQ2" s="199"/>
      <c r="BR2" s="199"/>
      <c r="BS2" s="199"/>
      <c r="BT2" s="199"/>
      <c r="BU2" s="199"/>
      <c r="BV2" s="199"/>
      <c r="BW2" s="199"/>
      <c r="BX2" s="199"/>
      <c r="BY2" s="199"/>
      <c r="BZ2" s="199"/>
      <c r="CA2" s="199"/>
      <c r="CB2" s="199"/>
      <c r="CC2" s="199"/>
      <c r="CD2" s="199"/>
      <c r="CE2" s="199"/>
      <c r="CF2" s="199"/>
      <c r="CG2" s="199"/>
      <c r="CH2" s="199"/>
      <c r="CI2" s="199"/>
      <c r="CJ2" s="199"/>
      <c r="CK2" s="199"/>
      <c r="CL2" s="199"/>
      <c r="CM2" s="199"/>
    </row>
    <row r="3" spans="1:91" x14ac:dyDescent="0.3">
      <c r="A3" s="197">
        <v>201712</v>
      </c>
      <c r="B3" s="197">
        <v>7681</v>
      </c>
      <c r="C3" s="198" t="s">
        <v>1113</v>
      </c>
      <c r="D3" s="198" t="s">
        <v>1112</v>
      </c>
      <c r="E3" s="199">
        <v>222735</v>
      </c>
      <c r="F3" s="199">
        <v>22284</v>
      </c>
      <c r="G3" s="199">
        <v>200451</v>
      </c>
      <c r="H3" s="199">
        <v>46451</v>
      </c>
      <c r="I3" s="199">
        <v>211202</v>
      </c>
      <c r="J3" s="199">
        <v>25227</v>
      </c>
      <c r="K3" s="199">
        <v>432877</v>
      </c>
      <c r="L3" s="199">
        <v>5651</v>
      </c>
      <c r="M3" s="199">
        <v>2299</v>
      </c>
      <c r="N3" s="199">
        <v>426462</v>
      </c>
      <c r="O3" s="199">
        <v>471</v>
      </c>
      <c r="P3" s="199">
        <v>1194</v>
      </c>
      <c r="Q3" s="199">
        <v>-32701</v>
      </c>
      <c r="R3" s="199">
        <v>17121</v>
      </c>
      <c r="S3" s="199">
        <v>62522</v>
      </c>
      <c r="T3" s="199">
        <v>8379</v>
      </c>
      <c r="U3" s="199">
        <v>54143</v>
      </c>
      <c r="V3" s="199">
        <v>164539</v>
      </c>
      <c r="W3" s="199">
        <v>319744</v>
      </c>
      <c r="X3" s="199">
        <v>4337655</v>
      </c>
      <c r="Y3" s="199">
        <v>3359361</v>
      </c>
      <c r="Z3" s="199">
        <v>207619</v>
      </c>
      <c r="AA3" s="199">
        <v>159616</v>
      </c>
      <c r="AB3" s="199"/>
      <c r="AC3" s="199">
        <v>3525</v>
      </c>
      <c r="AD3" s="199">
        <v>3525</v>
      </c>
      <c r="AE3" s="199"/>
      <c r="AF3" s="199">
        <v>1815</v>
      </c>
      <c r="AG3" s="199">
        <v>88203</v>
      </c>
      <c r="AH3" s="199">
        <v>48803</v>
      </c>
      <c r="AI3" s="199">
        <v>1980</v>
      </c>
      <c r="AJ3" s="199">
        <v>96977</v>
      </c>
      <c r="AK3" s="199">
        <v>8119</v>
      </c>
      <c r="AL3" s="199">
        <v>8965616</v>
      </c>
      <c r="AM3" s="199">
        <v>59945</v>
      </c>
      <c r="AN3" s="199">
        <v>6987314</v>
      </c>
      <c r="AO3" s="199"/>
      <c r="AP3" s="199"/>
      <c r="AQ3" s="199">
        <v>160892</v>
      </c>
      <c r="AR3" s="199">
        <v>20</v>
      </c>
      <c r="AS3" s="199">
        <v>7208171</v>
      </c>
      <c r="AT3" s="199">
        <v>4867</v>
      </c>
      <c r="AU3" s="199"/>
      <c r="AV3" s="199">
        <v>7255</v>
      </c>
      <c r="AW3" s="199">
        <v>175000</v>
      </c>
      <c r="AX3" s="199">
        <v>1021000</v>
      </c>
      <c r="AY3" s="199"/>
      <c r="AZ3" s="199"/>
      <c r="BA3" s="199">
        <v>103482</v>
      </c>
      <c r="BB3" s="199">
        <v>103482</v>
      </c>
      <c r="BC3" s="199"/>
      <c r="BD3" s="199">
        <v>450708</v>
      </c>
      <c r="BE3" s="199">
        <v>1575190</v>
      </c>
      <c r="BF3" s="199">
        <v>8965616</v>
      </c>
      <c r="BG3" s="199">
        <v>10273</v>
      </c>
      <c r="BH3" s="199">
        <v>555511</v>
      </c>
      <c r="BI3" s="199">
        <v>79150</v>
      </c>
      <c r="BJ3" s="199">
        <v>488319</v>
      </c>
      <c r="BK3" s="199">
        <v>1133253</v>
      </c>
      <c r="BL3" s="199">
        <v>32037</v>
      </c>
      <c r="BM3" s="199"/>
      <c r="BN3" s="199"/>
      <c r="BO3" s="199">
        <v>32037</v>
      </c>
      <c r="BP3" s="199">
        <v>2331</v>
      </c>
      <c r="BQ3" s="199"/>
      <c r="BR3" s="199"/>
      <c r="BS3" s="199">
        <v>165329</v>
      </c>
      <c r="BT3" s="199"/>
      <c r="BU3" s="199"/>
      <c r="BV3" s="199"/>
      <c r="BW3" s="199"/>
      <c r="BX3" s="199"/>
      <c r="BY3" s="199"/>
      <c r="BZ3" s="199">
        <v>2388</v>
      </c>
      <c r="CA3" s="199"/>
      <c r="CB3" s="199"/>
      <c r="CC3" s="199"/>
      <c r="CD3" s="199"/>
      <c r="CE3" s="199"/>
      <c r="CF3" s="199"/>
      <c r="CG3" s="199"/>
      <c r="CH3" s="199"/>
      <c r="CI3" s="199"/>
      <c r="CJ3" s="199"/>
      <c r="CK3" s="199"/>
      <c r="CL3" s="199"/>
      <c r="CM3" s="199"/>
    </row>
    <row r="4" spans="1:91" x14ac:dyDescent="0.3">
      <c r="A4" s="197">
        <v>201712</v>
      </c>
      <c r="B4" s="197">
        <v>1671</v>
      </c>
      <c r="C4" s="198" t="s">
        <v>1114</v>
      </c>
      <c r="D4" s="198" t="s">
        <v>1112</v>
      </c>
      <c r="E4" s="199">
        <v>333358</v>
      </c>
      <c r="F4" s="199">
        <v>20633</v>
      </c>
      <c r="G4" s="199">
        <v>312725</v>
      </c>
      <c r="H4" s="199">
        <v>0</v>
      </c>
      <c r="I4" s="199">
        <v>102633</v>
      </c>
      <c r="J4" s="199">
        <v>71119</v>
      </c>
      <c r="K4" s="199">
        <v>344239</v>
      </c>
      <c r="L4" s="199">
        <v>-614</v>
      </c>
      <c r="M4" s="199">
        <v>97</v>
      </c>
      <c r="N4" s="199">
        <v>111800</v>
      </c>
      <c r="O4" s="199">
        <v>14099</v>
      </c>
      <c r="P4" s="199">
        <v>15</v>
      </c>
      <c r="Q4" s="199">
        <v>163536</v>
      </c>
      <c r="R4" s="199">
        <v>907</v>
      </c>
      <c r="S4" s="199">
        <v>55179</v>
      </c>
      <c r="T4" s="199">
        <v>5262</v>
      </c>
      <c r="U4" s="199">
        <v>49918</v>
      </c>
      <c r="V4" s="199">
        <v>48544</v>
      </c>
      <c r="W4" s="199">
        <v>74078</v>
      </c>
      <c r="X4" s="199">
        <v>1879462</v>
      </c>
      <c r="Y4" s="199">
        <v>468170</v>
      </c>
      <c r="Z4" s="199">
        <v>14</v>
      </c>
      <c r="AA4" s="199">
        <v>0</v>
      </c>
      <c r="AB4" s="199">
        <v>0</v>
      </c>
      <c r="AC4" s="199">
        <v>0</v>
      </c>
      <c r="AD4" s="199">
        <v>0</v>
      </c>
      <c r="AE4" s="199">
        <v>0</v>
      </c>
      <c r="AF4" s="199">
        <v>2691</v>
      </c>
      <c r="AG4" s="199">
        <v>0</v>
      </c>
      <c r="AH4" s="199">
        <v>20448</v>
      </c>
      <c r="AI4" s="199">
        <v>0</v>
      </c>
      <c r="AJ4" s="199">
        <v>20591</v>
      </c>
      <c r="AK4" s="199">
        <v>3784</v>
      </c>
      <c r="AL4" s="199">
        <v>2545549</v>
      </c>
      <c r="AM4" s="199">
        <v>0</v>
      </c>
      <c r="AN4" s="199">
        <v>2106514</v>
      </c>
      <c r="AO4" s="199">
        <v>0</v>
      </c>
      <c r="AP4" s="199">
        <v>0</v>
      </c>
      <c r="AQ4" s="199">
        <v>34501</v>
      </c>
      <c r="AR4" s="199">
        <v>9</v>
      </c>
      <c r="AS4" s="199">
        <v>2147428</v>
      </c>
      <c r="AT4" s="199">
        <v>3036</v>
      </c>
      <c r="AU4" s="199">
        <v>0</v>
      </c>
      <c r="AV4" s="199">
        <v>3036</v>
      </c>
      <c r="AW4" s="199">
        <v>81643</v>
      </c>
      <c r="AX4" s="199">
        <v>36000</v>
      </c>
      <c r="AY4" s="199">
        <v>0</v>
      </c>
      <c r="AZ4" s="199">
        <v>0</v>
      </c>
      <c r="BA4" s="199">
        <v>0</v>
      </c>
      <c r="BB4" s="199">
        <v>0</v>
      </c>
      <c r="BC4" s="199">
        <v>0</v>
      </c>
      <c r="BD4" s="199">
        <v>277443</v>
      </c>
      <c r="BE4" s="199">
        <v>313443</v>
      </c>
      <c r="BF4" s="199">
        <v>2545549</v>
      </c>
      <c r="BG4" s="199">
        <v>11212</v>
      </c>
      <c r="BH4" s="199">
        <v>0</v>
      </c>
      <c r="BI4" s="199">
        <v>0</v>
      </c>
      <c r="BJ4" s="199">
        <v>12631</v>
      </c>
      <c r="BK4" s="199">
        <v>23842</v>
      </c>
      <c r="BL4" s="199">
        <v>0</v>
      </c>
      <c r="BM4" s="199">
        <v>0</v>
      </c>
      <c r="BN4" s="199">
        <v>27178</v>
      </c>
      <c r="BO4" s="199">
        <v>27178</v>
      </c>
      <c r="BP4" s="199">
        <v>21048</v>
      </c>
      <c r="BQ4" s="199">
        <v>0</v>
      </c>
      <c r="BR4" s="199">
        <v>0</v>
      </c>
      <c r="BS4" s="199">
        <v>0</v>
      </c>
      <c r="BT4" s="199">
        <v>0</v>
      </c>
      <c r="BU4" s="199">
        <v>6719</v>
      </c>
      <c r="BV4" s="199">
        <v>0</v>
      </c>
      <c r="BW4" s="199">
        <v>0</v>
      </c>
      <c r="BX4" s="199">
        <v>6404</v>
      </c>
      <c r="BY4" s="199">
        <v>0</v>
      </c>
      <c r="BZ4" s="199">
        <v>0</v>
      </c>
      <c r="CA4" s="199">
        <v>0</v>
      </c>
      <c r="CB4" s="199"/>
      <c r="CC4" s="199">
        <v>0</v>
      </c>
      <c r="CD4" s="199">
        <v>0</v>
      </c>
      <c r="CE4" s="199">
        <v>0</v>
      </c>
      <c r="CF4" s="199">
        <v>0</v>
      </c>
      <c r="CG4" s="199">
        <v>0</v>
      </c>
      <c r="CH4" s="199">
        <v>0</v>
      </c>
      <c r="CI4" s="199"/>
      <c r="CJ4" s="199">
        <v>0</v>
      </c>
      <c r="CK4" s="199">
        <v>0</v>
      </c>
      <c r="CL4" s="199">
        <v>0</v>
      </c>
      <c r="CM4" s="199"/>
    </row>
    <row r="5" spans="1:91" x14ac:dyDescent="0.3">
      <c r="A5" s="197">
        <v>201712</v>
      </c>
      <c r="B5" s="197">
        <v>9797</v>
      </c>
      <c r="C5" s="198" t="s">
        <v>1115</v>
      </c>
      <c r="D5" s="198" t="s">
        <v>1112</v>
      </c>
      <c r="E5" s="199">
        <v>54304</v>
      </c>
      <c r="F5" s="199">
        <v>2934</v>
      </c>
      <c r="G5" s="199">
        <v>51370</v>
      </c>
      <c r="H5" s="199">
        <v>288</v>
      </c>
      <c r="I5" s="199">
        <v>35823</v>
      </c>
      <c r="J5" s="199">
        <v>2449</v>
      </c>
      <c r="K5" s="199">
        <v>85032</v>
      </c>
      <c r="L5" s="199">
        <v>6863</v>
      </c>
      <c r="M5" s="199">
        <v>317</v>
      </c>
      <c r="N5" s="199">
        <v>63730</v>
      </c>
      <c r="O5" s="199">
        <v>2428</v>
      </c>
      <c r="P5" s="199">
        <v>15</v>
      </c>
      <c r="Q5" s="199">
        <v>1526</v>
      </c>
      <c r="R5" s="199">
        <v>0</v>
      </c>
      <c r="S5" s="199">
        <v>24515</v>
      </c>
      <c r="T5" s="199">
        <v>5299</v>
      </c>
      <c r="U5" s="199">
        <v>19216</v>
      </c>
      <c r="V5" s="199">
        <v>69782</v>
      </c>
      <c r="W5" s="199">
        <v>154311</v>
      </c>
      <c r="X5" s="199">
        <v>860409</v>
      </c>
      <c r="Y5" s="199">
        <v>217169</v>
      </c>
      <c r="Z5" s="199">
        <v>82679</v>
      </c>
      <c r="AA5" s="199">
        <v>0</v>
      </c>
      <c r="AB5" s="199">
        <v>436549</v>
      </c>
      <c r="AC5" s="199">
        <v>25018</v>
      </c>
      <c r="AD5" s="199">
        <v>0</v>
      </c>
      <c r="AE5" s="199">
        <v>25018</v>
      </c>
      <c r="AF5" s="199">
        <v>3608</v>
      </c>
      <c r="AG5" s="199">
        <v>0</v>
      </c>
      <c r="AH5" s="199">
        <v>2527</v>
      </c>
      <c r="AI5" s="199">
        <v>0</v>
      </c>
      <c r="AJ5" s="199">
        <v>13795</v>
      </c>
      <c r="AK5" s="199">
        <v>5251</v>
      </c>
      <c r="AL5" s="199">
        <v>1874337</v>
      </c>
      <c r="AM5" s="199">
        <v>246</v>
      </c>
      <c r="AN5" s="199">
        <v>1164312</v>
      </c>
      <c r="AO5" s="199">
        <v>436549</v>
      </c>
      <c r="AP5" s="199">
        <v>0</v>
      </c>
      <c r="AQ5" s="199">
        <v>30248</v>
      </c>
      <c r="AR5" s="199">
        <v>3326</v>
      </c>
      <c r="AS5" s="199">
        <v>1634875</v>
      </c>
      <c r="AT5" s="199">
        <v>5552</v>
      </c>
      <c r="AU5" s="199">
        <v>23</v>
      </c>
      <c r="AV5" s="199">
        <v>5575</v>
      </c>
      <c r="AW5" s="199">
        <v>19783</v>
      </c>
      <c r="AX5" s="199">
        <v>60141</v>
      </c>
      <c r="AY5" s="199">
        <v>622</v>
      </c>
      <c r="AZ5" s="199">
        <v>622</v>
      </c>
      <c r="BA5" s="199">
        <v>15000</v>
      </c>
      <c r="BB5" s="199">
        <v>0</v>
      </c>
      <c r="BC5" s="199">
        <v>15000</v>
      </c>
      <c r="BD5" s="199">
        <v>138342</v>
      </c>
      <c r="BE5" s="199">
        <v>214104</v>
      </c>
      <c r="BF5" s="199">
        <v>1874337</v>
      </c>
      <c r="BG5" s="199">
        <v>55763</v>
      </c>
      <c r="BH5" s="199">
        <v>186533</v>
      </c>
      <c r="BI5" s="199">
        <v>150057</v>
      </c>
      <c r="BJ5" s="199">
        <v>62796</v>
      </c>
      <c r="BK5" s="199">
        <v>455149</v>
      </c>
      <c r="BL5" s="199">
        <v>0</v>
      </c>
      <c r="BM5" s="199">
        <v>0</v>
      </c>
      <c r="BN5" s="199">
        <v>43707</v>
      </c>
      <c r="BO5" s="199">
        <v>43707</v>
      </c>
      <c r="BP5" s="199">
        <v>0</v>
      </c>
      <c r="BQ5" s="199">
        <v>0</v>
      </c>
      <c r="BR5" s="199">
        <v>0</v>
      </c>
      <c r="BS5" s="199">
        <v>3240</v>
      </c>
      <c r="BT5" s="199">
        <v>0</v>
      </c>
      <c r="BU5" s="199">
        <v>0</v>
      </c>
      <c r="BV5" s="199">
        <v>0</v>
      </c>
      <c r="BW5" s="199">
        <v>0</v>
      </c>
      <c r="BX5" s="199">
        <v>194</v>
      </c>
      <c r="BY5" s="199">
        <v>0</v>
      </c>
      <c r="BZ5" s="199">
        <v>0</v>
      </c>
      <c r="CA5" s="199">
        <v>0</v>
      </c>
      <c r="CB5" s="199"/>
      <c r="CC5" s="199">
        <v>0</v>
      </c>
      <c r="CD5" s="199">
        <v>0</v>
      </c>
      <c r="CE5" s="199">
        <v>0</v>
      </c>
      <c r="CF5" s="199">
        <v>0</v>
      </c>
      <c r="CG5" s="199">
        <v>0</v>
      </c>
      <c r="CH5" s="199">
        <v>0</v>
      </c>
      <c r="CI5" s="199"/>
      <c r="CJ5" s="199">
        <v>0</v>
      </c>
      <c r="CK5" s="199">
        <v>0</v>
      </c>
      <c r="CL5" s="199">
        <v>0</v>
      </c>
      <c r="CM5" s="199"/>
    </row>
    <row r="6" spans="1:91" x14ac:dyDescent="0.3">
      <c r="A6" s="197">
        <v>201712</v>
      </c>
      <c r="B6" s="197">
        <v>6620</v>
      </c>
      <c r="C6" s="198" t="s">
        <v>1116</v>
      </c>
      <c r="D6" s="198" t="s">
        <v>1112</v>
      </c>
      <c r="E6" s="199">
        <v>63469</v>
      </c>
      <c r="F6" s="199">
        <v>2246</v>
      </c>
      <c r="G6" s="199">
        <v>61223</v>
      </c>
      <c r="H6" s="199"/>
      <c r="I6" s="199">
        <v>14800</v>
      </c>
      <c r="J6" s="199">
        <v>15350</v>
      </c>
      <c r="K6" s="199">
        <v>60673</v>
      </c>
      <c r="L6" s="199">
        <v>-9556</v>
      </c>
      <c r="M6" s="199">
        <v>863</v>
      </c>
      <c r="N6" s="199">
        <v>84121</v>
      </c>
      <c r="O6" s="199">
        <v>1629</v>
      </c>
      <c r="P6" s="199">
        <v>7</v>
      </c>
      <c r="Q6" s="199">
        <v>8494</v>
      </c>
      <c r="R6" s="199">
        <v>15</v>
      </c>
      <c r="S6" s="199">
        <v>-42256</v>
      </c>
      <c r="T6" s="199">
        <v>-8862</v>
      </c>
      <c r="U6" s="199">
        <v>-33394</v>
      </c>
      <c r="V6" s="199">
        <v>49067</v>
      </c>
      <c r="W6" s="199">
        <v>107406</v>
      </c>
      <c r="X6" s="199">
        <v>889162</v>
      </c>
      <c r="Y6" s="199">
        <v>425127</v>
      </c>
      <c r="Z6" s="199"/>
      <c r="AA6" s="199">
        <v>5070</v>
      </c>
      <c r="AB6" s="199"/>
      <c r="AC6" s="199">
        <v>0</v>
      </c>
      <c r="AD6" s="199"/>
      <c r="AE6" s="199"/>
      <c r="AF6" s="199">
        <v>389</v>
      </c>
      <c r="AG6" s="199">
        <v>8709</v>
      </c>
      <c r="AH6" s="199">
        <v>405</v>
      </c>
      <c r="AI6" s="199"/>
      <c r="AJ6" s="199">
        <v>8232</v>
      </c>
      <c r="AK6" s="199">
        <v>2815</v>
      </c>
      <c r="AL6" s="199">
        <v>1496401</v>
      </c>
      <c r="AM6" s="199">
        <v>30497</v>
      </c>
      <c r="AN6" s="199">
        <v>1279812</v>
      </c>
      <c r="AO6" s="199"/>
      <c r="AP6" s="199"/>
      <c r="AQ6" s="199">
        <v>14070</v>
      </c>
      <c r="AR6" s="199">
        <v>64</v>
      </c>
      <c r="AS6" s="199">
        <v>1324443</v>
      </c>
      <c r="AT6" s="199"/>
      <c r="AU6" s="199"/>
      <c r="AV6" s="199">
        <v>0</v>
      </c>
      <c r="AW6" s="199"/>
      <c r="AX6" s="199">
        <v>120000</v>
      </c>
      <c r="AY6" s="199">
        <v>0</v>
      </c>
      <c r="AZ6" s="199"/>
      <c r="BA6" s="199">
        <v>290000</v>
      </c>
      <c r="BB6" s="199"/>
      <c r="BC6" s="199">
        <v>290000</v>
      </c>
      <c r="BD6" s="199">
        <v>-238042</v>
      </c>
      <c r="BE6" s="199">
        <v>171958</v>
      </c>
      <c r="BF6" s="199">
        <v>1496401</v>
      </c>
      <c r="BG6" s="199"/>
      <c r="BH6" s="199"/>
      <c r="BI6" s="199"/>
      <c r="BJ6" s="199">
        <v>6513</v>
      </c>
      <c r="BK6" s="199">
        <v>6513</v>
      </c>
      <c r="BL6" s="199"/>
      <c r="BM6" s="199"/>
      <c r="BN6" s="199"/>
      <c r="BO6" s="199"/>
      <c r="BP6" s="199">
        <v>19</v>
      </c>
      <c r="BQ6" s="199"/>
      <c r="BR6" s="199"/>
      <c r="BS6" s="199"/>
      <c r="BT6" s="199"/>
      <c r="BU6" s="199"/>
      <c r="BV6" s="199"/>
      <c r="BW6" s="199"/>
      <c r="BX6" s="199"/>
      <c r="BY6" s="199"/>
      <c r="BZ6" s="199"/>
      <c r="CA6" s="199"/>
      <c r="CB6" s="199"/>
      <c r="CC6" s="199"/>
      <c r="CD6" s="199"/>
      <c r="CE6" s="199"/>
      <c r="CF6" s="199"/>
      <c r="CG6" s="199"/>
      <c r="CH6" s="199"/>
      <c r="CI6" s="199"/>
      <c r="CJ6" s="199"/>
      <c r="CK6" s="199"/>
      <c r="CL6" s="199"/>
      <c r="CM6" s="199"/>
    </row>
    <row r="7" spans="1:91" x14ac:dyDescent="0.3">
      <c r="A7" s="197">
        <v>201712</v>
      </c>
      <c r="B7" s="197">
        <v>5999</v>
      </c>
      <c r="C7" s="198" t="s">
        <v>1117</v>
      </c>
      <c r="D7" s="198" t="s">
        <v>1112</v>
      </c>
      <c r="E7" s="199">
        <v>367046</v>
      </c>
      <c r="F7" s="199">
        <v>35806</v>
      </c>
      <c r="G7" s="199">
        <v>331240</v>
      </c>
      <c r="H7" s="199">
        <v>847</v>
      </c>
      <c r="I7" s="199">
        <v>250022</v>
      </c>
      <c r="J7" s="199">
        <v>12076</v>
      </c>
      <c r="K7" s="199">
        <v>570033</v>
      </c>
      <c r="L7" s="199">
        <v>5595</v>
      </c>
      <c r="M7" s="199">
        <v>2643</v>
      </c>
      <c r="N7" s="199">
        <v>426831</v>
      </c>
      <c r="O7" s="199">
        <v>6593</v>
      </c>
      <c r="P7" s="199">
        <v>3552</v>
      </c>
      <c r="Q7" s="199">
        <v>41805</v>
      </c>
      <c r="R7" s="199">
        <v>909</v>
      </c>
      <c r="S7" s="199">
        <v>100400</v>
      </c>
      <c r="T7" s="199">
        <v>15939</v>
      </c>
      <c r="U7" s="199">
        <v>84461</v>
      </c>
      <c r="V7" s="199">
        <v>225952</v>
      </c>
      <c r="W7" s="199">
        <v>906747</v>
      </c>
      <c r="X7" s="199">
        <v>6134899</v>
      </c>
      <c r="Y7" s="199">
        <v>2649409</v>
      </c>
      <c r="Z7" s="199">
        <v>400891</v>
      </c>
      <c r="AA7" s="199">
        <v>45412</v>
      </c>
      <c r="AB7" s="199"/>
      <c r="AC7" s="199">
        <v>34412</v>
      </c>
      <c r="AD7" s="199">
        <v>9799</v>
      </c>
      <c r="AE7" s="199">
        <v>24613</v>
      </c>
      <c r="AF7" s="199">
        <v>9518</v>
      </c>
      <c r="AG7" s="199"/>
      <c r="AH7" s="199">
        <v>12306</v>
      </c>
      <c r="AI7" s="199">
        <v>800</v>
      </c>
      <c r="AJ7" s="199">
        <v>368956</v>
      </c>
      <c r="AK7" s="199">
        <v>11302</v>
      </c>
      <c r="AL7" s="199">
        <v>10800604</v>
      </c>
      <c r="AM7" s="199">
        <v>365826</v>
      </c>
      <c r="AN7" s="199">
        <v>8489962</v>
      </c>
      <c r="AO7" s="199"/>
      <c r="AP7" s="199"/>
      <c r="AQ7" s="199">
        <v>430357</v>
      </c>
      <c r="AR7" s="199">
        <v>2</v>
      </c>
      <c r="AS7" s="199">
        <v>9293531</v>
      </c>
      <c r="AT7" s="199">
        <v>22969</v>
      </c>
      <c r="AU7" s="199">
        <v>3279</v>
      </c>
      <c r="AV7" s="199">
        <v>71954</v>
      </c>
      <c r="AW7" s="199">
        <v>19006</v>
      </c>
      <c r="AX7" s="199">
        <v>290717</v>
      </c>
      <c r="AY7" s="199">
        <v>0</v>
      </c>
      <c r="AZ7" s="199"/>
      <c r="BA7" s="199">
        <v>703047</v>
      </c>
      <c r="BB7" s="199"/>
      <c r="BC7" s="199">
        <v>262567</v>
      </c>
      <c r="BD7" s="199">
        <v>357940</v>
      </c>
      <c r="BE7" s="199">
        <v>1416113</v>
      </c>
      <c r="BF7" s="199">
        <v>10800604</v>
      </c>
      <c r="BG7" s="199">
        <v>707504</v>
      </c>
      <c r="BH7" s="199">
        <v>1053906</v>
      </c>
      <c r="BI7" s="199">
        <v>19539</v>
      </c>
      <c r="BJ7" s="199">
        <v>436215</v>
      </c>
      <c r="BK7" s="199">
        <v>2217165</v>
      </c>
      <c r="BL7" s="199"/>
      <c r="BM7" s="199"/>
      <c r="BN7" s="199"/>
      <c r="BO7" s="199">
        <v>0</v>
      </c>
      <c r="BP7" s="199"/>
      <c r="BQ7" s="199"/>
      <c r="BR7" s="199"/>
      <c r="BS7" s="199"/>
      <c r="BT7" s="199"/>
      <c r="BU7" s="199"/>
      <c r="BV7" s="199"/>
      <c r="BW7" s="199"/>
      <c r="BX7" s="199">
        <v>7384</v>
      </c>
      <c r="BY7" s="199"/>
      <c r="BZ7" s="199">
        <v>45706</v>
      </c>
      <c r="CA7" s="199"/>
      <c r="CB7" s="199"/>
      <c r="CC7" s="199">
        <v>64409</v>
      </c>
      <c r="CD7" s="199"/>
      <c r="CE7" s="199"/>
      <c r="CF7" s="199"/>
      <c r="CG7" s="199"/>
      <c r="CH7" s="199">
        <v>440480</v>
      </c>
      <c r="CI7" s="199"/>
      <c r="CJ7" s="199">
        <v>1384406</v>
      </c>
      <c r="CK7" s="199">
        <v>2769</v>
      </c>
      <c r="CL7" s="199">
        <v>0.95</v>
      </c>
      <c r="CM7" s="199"/>
    </row>
    <row r="8" spans="1:91" x14ac:dyDescent="0.3">
      <c r="A8" s="197">
        <v>201712</v>
      </c>
      <c r="B8" s="197">
        <v>3000</v>
      </c>
      <c r="C8" s="198" t="s">
        <v>1118</v>
      </c>
      <c r="D8" s="198" t="s">
        <v>1112</v>
      </c>
      <c r="E8" s="199">
        <v>25701016</v>
      </c>
      <c r="F8" s="199">
        <v>11398359</v>
      </c>
      <c r="G8" s="199">
        <v>14302657</v>
      </c>
      <c r="H8" s="199">
        <v>195220</v>
      </c>
      <c r="I8" s="199">
        <v>12357316</v>
      </c>
      <c r="J8" s="199">
        <v>2171029</v>
      </c>
      <c r="K8" s="199">
        <v>24684164</v>
      </c>
      <c r="L8" s="199">
        <v>5113400</v>
      </c>
      <c r="M8" s="199">
        <v>1421863</v>
      </c>
      <c r="N8" s="199">
        <v>15987360</v>
      </c>
      <c r="O8" s="199">
        <v>2128743</v>
      </c>
      <c r="P8" s="199">
        <v>3367</v>
      </c>
      <c r="Q8" s="199">
        <v>-1447328</v>
      </c>
      <c r="R8" s="199">
        <v>9277633</v>
      </c>
      <c r="S8" s="199">
        <v>23824918</v>
      </c>
      <c r="T8" s="199">
        <v>2996218</v>
      </c>
      <c r="U8" s="199">
        <v>20828700</v>
      </c>
      <c r="V8" s="199">
        <v>64573636</v>
      </c>
      <c r="W8" s="199">
        <v>335403934</v>
      </c>
      <c r="X8" s="199">
        <v>1001710501</v>
      </c>
      <c r="Y8" s="199">
        <v>332211160</v>
      </c>
      <c r="Z8" s="199">
        <v>20062292</v>
      </c>
      <c r="AA8" s="199">
        <v>88020555</v>
      </c>
      <c r="AB8" s="199">
        <v>54207406</v>
      </c>
      <c r="AC8" s="199">
        <v>307857</v>
      </c>
      <c r="AD8" s="199">
        <v>231987</v>
      </c>
      <c r="AE8" s="199">
        <v>75870</v>
      </c>
      <c r="AF8" s="199">
        <v>3765215</v>
      </c>
      <c r="AG8" s="199">
        <v>960446</v>
      </c>
      <c r="AH8" s="199">
        <v>613305</v>
      </c>
      <c r="AI8" s="199">
        <v>131200</v>
      </c>
      <c r="AJ8" s="199">
        <v>272856273</v>
      </c>
      <c r="AK8" s="199">
        <v>1277996</v>
      </c>
      <c r="AL8" s="199">
        <v>2293624397</v>
      </c>
      <c r="AM8" s="199">
        <v>252924113</v>
      </c>
      <c r="AN8" s="199">
        <v>992543774</v>
      </c>
      <c r="AO8" s="199">
        <v>55016389</v>
      </c>
      <c r="AP8" s="199">
        <v>0</v>
      </c>
      <c r="AQ8" s="199">
        <v>429040503</v>
      </c>
      <c r="AR8" s="199">
        <v>858235</v>
      </c>
      <c r="AS8" s="199">
        <v>2092828397</v>
      </c>
      <c r="AT8" s="199">
        <v>914987</v>
      </c>
      <c r="AU8" s="199">
        <v>25514</v>
      </c>
      <c r="AV8" s="199">
        <v>6986256</v>
      </c>
      <c r="AW8" s="199">
        <v>25318564</v>
      </c>
      <c r="AX8" s="199">
        <v>9368277</v>
      </c>
      <c r="AY8" s="199">
        <v>-677443</v>
      </c>
      <c r="AZ8" s="199">
        <v>2438</v>
      </c>
      <c r="BA8" s="199">
        <v>38453880</v>
      </c>
      <c r="BB8" s="199">
        <v>24115000</v>
      </c>
      <c r="BC8" s="199">
        <v>14338880</v>
      </c>
      <c r="BD8" s="199">
        <v>121346467</v>
      </c>
      <c r="BE8" s="199">
        <v>168491180</v>
      </c>
      <c r="BF8" s="199">
        <v>2293624397</v>
      </c>
      <c r="BG8" s="199">
        <v>10036295</v>
      </c>
      <c r="BH8" s="199">
        <v>60387164</v>
      </c>
      <c r="BI8" s="199">
        <v>33405676</v>
      </c>
      <c r="BJ8" s="199">
        <v>111697808</v>
      </c>
      <c r="BK8" s="199">
        <v>215526943</v>
      </c>
      <c r="BL8" s="199">
        <v>207519542</v>
      </c>
      <c r="BM8" s="199">
        <v>0</v>
      </c>
      <c r="BN8" s="199">
        <v>261990</v>
      </c>
      <c r="BO8" s="199">
        <v>207781532</v>
      </c>
      <c r="BP8" s="199">
        <v>6943487</v>
      </c>
      <c r="BQ8" s="199">
        <v>0</v>
      </c>
      <c r="BR8" s="199">
        <v>0</v>
      </c>
      <c r="BS8" s="199">
        <v>0</v>
      </c>
      <c r="BT8" s="199">
        <v>110127661</v>
      </c>
      <c r="BU8" s="199">
        <v>451473</v>
      </c>
      <c r="BV8" s="199">
        <v>0</v>
      </c>
      <c r="BW8" s="199">
        <v>361567692</v>
      </c>
      <c r="BX8" s="199">
        <v>877691</v>
      </c>
      <c r="BY8" s="199">
        <v>0</v>
      </c>
      <c r="BZ8" s="199">
        <v>200792</v>
      </c>
      <c r="CA8" s="199">
        <v>5844963</v>
      </c>
      <c r="CB8" s="199">
        <v>0</v>
      </c>
      <c r="CC8" s="199">
        <v>0</v>
      </c>
      <c r="CD8" s="199">
        <v>-679882</v>
      </c>
      <c r="CE8" s="199">
        <v>0</v>
      </c>
      <c r="CF8" s="199">
        <v>0</v>
      </c>
      <c r="CG8" s="199">
        <v>0</v>
      </c>
      <c r="CH8" s="199">
        <v>0</v>
      </c>
      <c r="CI8" s="199">
        <v>0</v>
      </c>
      <c r="CJ8" s="199">
        <v>40813</v>
      </c>
      <c r="CK8" s="199">
        <v>408133</v>
      </c>
      <c r="CL8" s="199">
        <v>4.3600000000000003</v>
      </c>
      <c r="CM8" s="199">
        <v>0</v>
      </c>
    </row>
    <row r="9" spans="1:91" x14ac:dyDescent="0.3">
      <c r="A9" s="197">
        <v>201712</v>
      </c>
      <c r="B9" s="197">
        <v>9686</v>
      </c>
      <c r="C9" s="198" t="s">
        <v>1119</v>
      </c>
      <c r="D9" s="198" t="s">
        <v>1112</v>
      </c>
      <c r="E9" s="199">
        <v>477442</v>
      </c>
      <c r="F9" s="199">
        <v>109961</v>
      </c>
      <c r="G9" s="199">
        <v>367481</v>
      </c>
      <c r="H9" s="199">
        <v>2581</v>
      </c>
      <c r="I9" s="199">
        <v>240175</v>
      </c>
      <c r="J9" s="199">
        <v>8873</v>
      </c>
      <c r="K9" s="199">
        <v>601364</v>
      </c>
      <c r="L9" s="199">
        <v>2317</v>
      </c>
      <c r="M9" s="199">
        <v>18631</v>
      </c>
      <c r="N9" s="199">
        <v>403666</v>
      </c>
      <c r="O9" s="199">
        <v>15838</v>
      </c>
      <c r="P9" s="199">
        <v>1048</v>
      </c>
      <c r="Q9" s="199">
        <v>117324</v>
      </c>
      <c r="R9" s="199">
        <v>16817</v>
      </c>
      <c r="S9" s="199">
        <v>101382</v>
      </c>
      <c r="T9" s="199">
        <v>-30000</v>
      </c>
      <c r="U9" s="199">
        <v>131382</v>
      </c>
      <c r="V9" s="199">
        <v>290803</v>
      </c>
      <c r="W9" s="199">
        <v>955985</v>
      </c>
      <c r="X9" s="199">
        <v>7876408</v>
      </c>
      <c r="Y9" s="199">
        <v>2390247</v>
      </c>
      <c r="Z9" s="199">
        <v>152318</v>
      </c>
      <c r="AA9" s="199">
        <v>298434</v>
      </c>
      <c r="AB9" s="199">
        <v>2429032</v>
      </c>
      <c r="AC9" s="199">
        <v>93381</v>
      </c>
      <c r="AD9" s="199">
        <v>35869</v>
      </c>
      <c r="AE9" s="199">
        <v>57512</v>
      </c>
      <c r="AF9" s="199">
        <v>2693</v>
      </c>
      <c r="AG9" s="199">
        <v>1599</v>
      </c>
      <c r="AH9" s="199">
        <v>36075</v>
      </c>
      <c r="AI9" s="199">
        <v>28345</v>
      </c>
      <c r="AJ9" s="199">
        <v>238703</v>
      </c>
      <c r="AK9" s="199">
        <v>10707</v>
      </c>
      <c r="AL9" s="199">
        <v>15014534</v>
      </c>
      <c r="AM9" s="199">
        <v>214635</v>
      </c>
      <c r="AN9" s="199">
        <v>9920835</v>
      </c>
      <c r="AO9" s="199">
        <v>2429032</v>
      </c>
      <c r="AP9" s="199"/>
      <c r="AQ9" s="199">
        <v>206215</v>
      </c>
      <c r="AR9" s="199">
        <v>24409</v>
      </c>
      <c r="AS9" s="199">
        <v>12795126</v>
      </c>
      <c r="AT9" s="199">
        <v>19346</v>
      </c>
      <c r="AU9" s="199"/>
      <c r="AV9" s="199">
        <v>22637</v>
      </c>
      <c r="AW9" s="199">
        <v>724770</v>
      </c>
      <c r="AX9" s="199">
        <v>726317</v>
      </c>
      <c r="AY9" s="199">
        <v>223</v>
      </c>
      <c r="AZ9" s="199">
        <v>223</v>
      </c>
      <c r="BA9" s="199">
        <v>225476</v>
      </c>
      <c r="BB9" s="199">
        <v>48476</v>
      </c>
      <c r="BC9" s="199">
        <v>50000</v>
      </c>
      <c r="BD9" s="199">
        <v>519984</v>
      </c>
      <c r="BE9" s="199">
        <v>1472001</v>
      </c>
      <c r="BF9" s="199">
        <v>15014534</v>
      </c>
      <c r="BG9" s="199">
        <v>875261</v>
      </c>
      <c r="BH9" s="199">
        <v>1495905</v>
      </c>
      <c r="BI9" s="199">
        <v>330851</v>
      </c>
      <c r="BJ9" s="199">
        <v>235772</v>
      </c>
      <c r="BK9" s="199">
        <v>2937788</v>
      </c>
      <c r="BL9" s="199"/>
      <c r="BM9" s="199"/>
      <c r="BN9" s="199">
        <v>194017</v>
      </c>
      <c r="BO9" s="199">
        <v>194017</v>
      </c>
      <c r="BP9" s="199">
        <v>19659</v>
      </c>
      <c r="BQ9" s="199">
        <v>130</v>
      </c>
      <c r="BR9" s="199"/>
      <c r="BS9" s="199">
        <v>43143</v>
      </c>
      <c r="BT9" s="199"/>
      <c r="BU9" s="199">
        <v>147001</v>
      </c>
      <c r="BV9" s="199"/>
      <c r="BW9" s="199"/>
      <c r="BX9" s="199"/>
      <c r="BY9" s="199"/>
      <c r="BZ9" s="199">
        <v>3291</v>
      </c>
      <c r="CA9" s="199"/>
      <c r="CB9" s="199"/>
      <c r="CC9" s="199"/>
      <c r="CD9" s="199"/>
      <c r="CE9" s="199"/>
      <c r="CF9" s="199"/>
      <c r="CG9" s="199"/>
      <c r="CH9" s="199">
        <v>127000</v>
      </c>
      <c r="CI9" s="199"/>
      <c r="CJ9" s="199"/>
      <c r="CK9" s="199"/>
      <c r="CL9" s="199"/>
      <c r="CM9" s="199"/>
    </row>
    <row r="10" spans="1:91" x14ac:dyDescent="0.3">
      <c r="A10" s="197">
        <v>201712</v>
      </c>
      <c r="B10" s="197">
        <v>7320</v>
      </c>
      <c r="C10" s="198" t="s">
        <v>1120</v>
      </c>
      <c r="D10" s="198" t="s">
        <v>1112</v>
      </c>
      <c r="E10" s="199">
        <v>176621</v>
      </c>
      <c r="F10" s="199">
        <v>9635</v>
      </c>
      <c r="G10" s="199">
        <v>166986</v>
      </c>
      <c r="H10" s="199">
        <v>5247</v>
      </c>
      <c r="I10" s="199">
        <v>145691</v>
      </c>
      <c r="J10" s="199">
        <v>9189</v>
      </c>
      <c r="K10" s="199">
        <v>308735</v>
      </c>
      <c r="L10" s="199">
        <v>24833</v>
      </c>
      <c r="M10" s="199">
        <v>479</v>
      </c>
      <c r="N10" s="199">
        <v>218675</v>
      </c>
      <c r="O10" s="199">
        <v>9867</v>
      </c>
      <c r="P10" s="199">
        <v>193</v>
      </c>
      <c r="Q10" s="199">
        <v>-17178</v>
      </c>
      <c r="R10" s="199">
        <v>17</v>
      </c>
      <c r="S10" s="199">
        <v>122507</v>
      </c>
      <c r="T10" s="199">
        <v>24434</v>
      </c>
      <c r="U10" s="199">
        <v>98073</v>
      </c>
      <c r="V10" s="199">
        <v>122483</v>
      </c>
      <c r="W10" s="199">
        <v>63098</v>
      </c>
      <c r="X10" s="199">
        <v>4516188</v>
      </c>
      <c r="Y10" s="199">
        <v>1982508</v>
      </c>
      <c r="Z10" s="199">
        <v>261234</v>
      </c>
      <c r="AA10" s="199">
        <v>1774</v>
      </c>
      <c r="AB10" s="199">
        <v>1821803</v>
      </c>
      <c r="AC10" s="199">
        <v>82585</v>
      </c>
      <c r="AD10" s="199">
        <v>5873</v>
      </c>
      <c r="AE10" s="199">
        <v>76712</v>
      </c>
      <c r="AF10" s="199">
        <v>8423</v>
      </c>
      <c r="AG10" s="199">
        <v>353</v>
      </c>
      <c r="AH10" s="199">
        <v>3865</v>
      </c>
      <c r="AI10" s="199"/>
      <c r="AJ10" s="199">
        <v>98081</v>
      </c>
      <c r="AK10" s="199">
        <v>4882</v>
      </c>
      <c r="AL10" s="199">
        <v>8967277</v>
      </c>
      <c r="AM10" s="199">
        <v>187186</v>
      </c>
      <c r="AN10" s="199">
        <v>5827186</v>
      </c>
      <c r="AO10" s="199">
        <v>1837237</v>
      </c>
      <c r="AP10" s="199"/>
      <c r="AQ10" s="199">
        <v>90446</v>
      </c>
      <c r="AR10" s="199">
        <v>3372</v>
      </c>
      <c r="AS10" s="199">
        <v>7945427</v>
      </c>
      <c r="AT10" s="199">
        <v>6287</v>
      </c>
      <c r="AU10" s="199"/>
      <c r="AV10" s="199">
        <v>6287</v>
      </c>
      <c r="AW10" s="199"/>
      <c r="AX10" s="199">
        <v>27000</v>
      </c>
      <c r="AY10" s="199">
        <v>9918</v>
      </c>
      <c r="AZ10" s="199">
        <v>9918</v>
      </c>
      <c r="BA10" s="199">
        <v>774</v>
      </c>
      <c r="BB10" s="199">
        <v>774</v>
      </c>
      <c r="BC10" s="199"/>
      <c r="BD10" s="199">
        <v>977871</v>
      </c>
      <c r="BE10" s="199">
        <v>1015563</v>
      </c>
      <c r="BF10" s="199">
        <v>8967277</v>
      </c>
      <c r="BG10" s="199">
        <v>578867</v>
      </c>
      <c r="BH10" s="199">
        <v>599213</v>
      </c>
      <c r="BI10" s="199">
        <v>219102</v>
      </c>
      <c r="BJ10" s="199">
        <v>661747</v>
      </c>
      <c r="BK10" s="199">
        <v>2058929</v>
      </c>
      <c r="BL10" s="199"/>
      <c r="BM10" s="199"/>
      <c r="BN10" s="199"/>
      <c r="BO10" s="199"/>
      <c r="BP10" s="199"/>
      <c r="BQ10" s="199"/>
      <c r="BR10" s="199"/>
      <c r="BS10" s="199"/>
      <c r="BT10" s="199"/>
      <c r="BU10" s="199"/>
      <c r="BV10" s="199"/>
      <c r="BW10" s="199"/>
      <c r="BX10" s="199"/>
      <c r="BY10" s="199"/>
      <c r="BZ10" s="199"/>
      <c r="CA10" s="199"/>
      <c r="CB10" s="199"/>
      <c r="CC10" s="199"/>
      <c r="CD10" s="199"/>
      <c r="CE10" s="199"/>
      <c r="CF10" s="199"/>
      <c r="CG10" s="199"/>
      <c r="CH10" s="199"/>
      <c r="CI10" s="199"/>
      <c r="CJ10" s="199">
        <v>24695</v>
      </c>
      <c r="CK10" s="199">
        <v>247</v>
      </c>
      <c r="CL10" s="199">
        <v>0.9</v>
      </c>
      <c r="CM10" s="199"/>
    </row>
    <row r="11" spans="1:91" x14ac:dyDescent="0.3">
      <c r="A11" s="197">
        <v>201712</v>
      </c>
      <c r="B11" s="197">
        <v>537</v>
      </c>
      <c r="C11" s="198" t="s">
        <v>1121</v>
      </c>
      <c r="D11" s="198" t="s">
        <v>1112</v>
      </c>
      <c r="E11" s="199">
        <v>28325</v>
      </c>
      <c r="F11" s="199">
        <v>1845</v>
      </c>
      <c r="G11" s="199">
        <v>26480</v>
      </c>
      <c r="H11" s="199">
        <v>776</v>
      </c>
      <c r="I11" s="199">
        <v>15917</v>
      </c>
      <c r="J11" s="199">
        <v>1111</v>
      </c>
      <c r="K11" s="199">
        <v>42062</v>
      </c>
      <c r="L11" s="199">
        <v>3294</v>
      </c>
      <c r="M11" s="199">
        <v>2754</v>
      </c>
      <c r="N11" s="199">
        <v>40162</v>
      </c>
      <c r="O11" s="199">
        <v>561</v>
      </c>
      <c r="P11" s="199">
        <v>412</v>
      </c>
      <c r="Q11" s="199">
        <v>-897</v>
      </c>
      <c r="R11" s="199">
        <v>118</v>
      </c>
      <c r="S11" s="199">
        <v>7991</v>
      </c>
      <c r="T11" s="199">
        <v>1260</v>
      </c>
      <c r="U11" s="199">
        <v>6731</v>
      </c>
      <c r="V11" s="199">
        <v>55567</v>
      </c>
      <c r="W11" s="199">
        <v>124306</v>
      </c>
      <c r="X11" s="199">
        <v>419567</v>
      </c>
      <c r="Y11" s="199">
        <v>539916</v>
      </c>
      <c r="Z11" s="199">
        <v>59596</v>
      </c>
      <c r="AA11" s="199">
        <v>5667</v>
      </c>
      <c r="AB11" s="199">
        <v>203065</v>
      </c>
      <c r="AC11" s="199">
        <v>809</v>
      </c>
      <c r="AD11" s="199">
        <v>500</v>
      </c>
      <c r="AE11" s="199">
        <v>309</v>
      </c>
      <c r="AF11" s="199">
        <v>3211</v>
      </c>
      <c r="AG11" s="199">
        <v>170</v>
      </c>
      <c r="AH11" s="199">
        <v>1246</v>
      </c>
      <c r="AI11" s="199">
        <v>0</v>
      </c>
      <c r="AJ11" s="199">
        <v>10098</v>
      </c>
      <c r="AK11" s="199">
        <v>2718</v>
      </c>
      <c r="AL11" s="199">
        <v>1425937</v>
      </c>
      <c r="AM11" s="199">
        <v>250</v>
      </c>
      <c r="AN11" s="199">
        <v>1037167</v>
      </c>
      <c r="AO11" s="199">
        <v>203065</v>
      </c>
      <c r="AP11" s="199">
        <v>0</v>
      </c>
      <c r="AQ11" s="199">
        <v>20275</v>
      </c>
      <c r="AR11" s="199">
        <v>2910</v>
      </c>
      <c r="AS11" s="199">
        <v>1263667</v>
      </c>
      <c r="AT11" s="199">
        <v>4928</v>
      </c>
      <c r="AU11" s="199">
        <v>443</v>
      </c>
      <c r="AV11" s="199">
        <v>5371</v>
      </c>
      <c r="AW11" s="199">
        <v>0</v>
      </c>
      <c r="AX11" s="199">
        <v>9624</v>
      </c>
      <c r="AY11" s="199">
        <v>0</v>
      </c>
      <c r="AZ11" s="199">
        <v>0</v>
      </c>
      <c r="BA11" s="199">
        <v>2167</v>
      </c>
      <c r="BB11" s="199">
        <v>0</v>
      </c>
      <c r="BC11" s="199">
        <v>2167</v>
      </c>
      <c r="BD11" s="199">
        <v>145108</v>
      </c>
      <c r="BE11" s="199">
        <v>156899</v>
      </c>
      <c r="BF11" s="199">
        <v>1425937</v>
      </c>
      <c r="BG11" s="199">
        <v>10258</v>
      </c>
      <c r="BH11" s="199">
        <v>125884</v>
      </c>
      <c r="BI11" s="199">
        <v>50723</v>
      </c>
      <c r="BJ11" s="199">
        <v>53049</v>
      </c>
      <c r="BK11" s="199">
        <v>239915</v>
      </c>
      <c r="BL11" s="199">
        <v>0</v>
      </c>
      <c r="BM11" s="199">
        <v>0</v>
      </c>
      <c r="BN11" s="199">
        <v>0</v>
      </c>
      <c r="BO11" s="199">
        <v>0</v>
      </c>
      <c r="BP11" s="199">
        <v>0</v>
      </c>
      <c r="BQ11" s="199">
        <v>0</v>
      </c>
      <c r="BR11" s="199">
        <v>0</v>
      </c>
      <c r="BS11" s="199">
        <v>0</v>
      </c>
      <c r="BT11" s="199">
        <v>0</v>
      </c>
      <c r="BU11" s="199">
        <v>0</v>
      </c>
      <c r="BV11" s="199">
        <v>0</v>
      </c>
      <c r="BW11" s="199">
        <v>0</v>
      </c>
      <c r="BX11" s="199">
        <v>0</v>
      </c>
      <c r="BY11" s="199">
        <v>0</v>
      </c>
      <c r="BZ11" s="199">
        <v>0</v>
      </c>
      <c r="CA11" s="199">
        <v>0</v>
      </c>
      <c r="CB11" s="199"/>
      <c r="CC11" s="199">
        <v>0</v>
      </c>
      <c r="CD11" s="199">
        <v>0</v>
      </c>
      <c r="CE11" s="199">
        <v>0</v>
      </c>
      <c r="CF11" s="199">
        <v>0</v>
      </c>
      <c r="CG11" s="199">
        <v>0</v>
      </c>
      <c r="CH11" s="199">
        <v>0</v>
      </c>
      <c r="CI11" s="199"/>
      <c r="CJ11" s="199">
        <v>0</v>
      </c>
      <c r="CK11" s="199">
        <v>0</v>
      </c>
      <c r="CL11" s="199">
        <v>0</v>
      </c>
      <c r="CM11" s="199"/>
    </row>
    <row r="12" spans="1:91" x14ac:dyDescent="0.3">
      <c r="A12" s="197">
        <v>201712</v>
      </c>
      <c r="B12" s="197">
        <v>9044</v>
      </c>
      <c r="C12" s="198" t="s">
        <v>1122</v>
      </c>
      <c r="D12" s="198" t="s">
        <v>1112</v>
      </c>
      <c r="E12" s="199">
        <v>84768</v>
      </c>
      <c r="F12" s="199">
        <v>9362</v>
      </c>
      <c r="G12" s="199">
        <v>75406</v>
      </c>
      <c r="H12" s="199">
        <v>414</v>
      </c>
      <c r="I12" s="199">
        <v>36869</v>
      </c>
      <c r="J12" s="199">
        <v>1077</v>
      </c>
      <c r="K12" s="199">
        <v>111612</v>
      </c>
      <c r="L12" s="199">
        <v>2725</v>
      </c>
      <c r="M12" s="199">
        <v>584</v>
      </c>
      <c r="N12" s="199">
        <v>66214</v>
      </c>
      <c r="O12" s="199">
        <v>2088</v>
      </c>
      <c r="P12" s="199">
        <v>10</v>
      </c>
      <c r="Q12" s="199">
        <v>20565</v>
      </c>
      <c r="R12" s="199">
        <v>0</v>
      </c>
      <c r="S12" s="199">
        <v>26045</v>
      </c>
      <c r="T12" s="199">
        <v>-310</v>
      </c>
      <c r="U12" s="199">
        <v>26355</v>
      </c>
      <c r="V12" s="199">
        <v>66154</v>
      </c>
      <c r="W12" s="199">
        <v>256225</v>
      </c>
      <c r="X12" s="199">
        <v>1408154</v>
      </c>
      <c r="Y12" s="199">
        <v>322208</v>
      </c>
      <c r="Z12" s="199">
        <v>45018</v>
      </c>
      <c r="AA12" s="199">
        <v>0</v>
      </c>
      <c r="AB12" s="199">
        <v>0</v>
      </c>
      <c r="AC12" s="199">
        <v>37020</v>
      </c>
      <c r="AD12" s="199">
        <v>12570</v>
      </c>
      <c r="AE12" s="199">
        <v>24450</v>
      </c>
      <c r="AF12" s="199">
        <v>2223</v>
      </c>
      <c r="AG12" s="199">
        <v>687</v>
      </c>
      <c r="AH12" s="199">
        <v>15491</v>
      </c>
      <c r="AI12" s="199">
        <v>0</v>
      </c>
      <c r="AJ12" s="199">
        <v>12531</v>
      </c>
      <c r="AK12" s="199">
        <v>1792</v>
      </c>
      <c r="AL12" s="199">
        <v>2169740</v>
      </c>
      <c r="AM12" s="199">
        <v>3795</v>
      </c>
      <c r="AN12" s="199">
        <v>1754983</v>
      </c>
      <c r="AO12" s="199">
        <v>0</v>
      </c>
      <c r="AP12" s="199">
        <v>0</v>
      </c>
      <c r="AQ12" s="199">
        <v>29292</v>
      </c>
      <c r="AR12" s="199">
        <v>389</v>
      </c>
      <c r="AS12" s="199">
        <v>1788458</v>
      </c>
      <c r="AT12" s="199">
        <v>0</v>
      </c>
      <c r="AU12" s="199">
        <v>3864</v>
      </c>
      <c r="AV12" s="199">
        <v>4471</v>
      </c>
      <c r="AW12" s="199">
        <v>41655</v>
      </c>
      <c r="AX12" s="199">
        <v>183647</v>
      </c>
      <c r="AY12" s="199">
        <v>6490</v>
      </c>
      <c r="AZ12" s="199">
        <v>6490</v>
      </c>
      <c r="BA12" s="199">
        <v>14858</v>
      </c>
      <c r="BB12" s="199">
        <v>0</v>
      </c>
      <c r="BC12" s="199">
        <v>14858</v>
      </c>
      <c r="BD12" s="199">
        <v>130160</v>
      </c>
      <c r="BE12" s="199">
        <v>335155</v>
      </c>
      <c r="BF12" s="199">
        <v>2169740</v>
      </c>
      <c r="BG12" s="199">
        <v>146352</v>
      </c>
      <c r="BH12" s="199">
        <v>281210</v>
      </c>
      <c r="BI12" s="199">
        <v>0</v>
      </c>
      <c r="BJ12" s="199">
        <v>63551</v>
      </c>
      <c r="BK12" s="199">
        <v>491113</v>
      </c>
      <c r="BL12" s="199">
        <v>0</v>
      </c>
      <c r="BM12" s="199">
        <v>0</v>
      </c>
      <c r="BN12" s="199">
        <v>32775</v>
      </c>
      <c r="BO12" s="199">
        <v>32775</v>
      </c>
      <c r="BP12" s="199">
        <v>0</v>
      </c>
      <c r="BQ12" s="199">
        <v>0</v>
      </c>
      <c r="BR12" s="199">
        <v>0</v>
      </c>
      <c r="BS12" s="199">
        <v>2238</v>
      </c>
      <c r="BT12" s="199">
        <v>0</v>
      </c>
      <c r="BU12" s="199">
        <v>0</v>
      </c>
      <c r="BV12" s="199">
        <v>0</v>
      </c>
      <c r="BW12" s="199">
        <v>0</v>
      </c>
      <c r="BX12" s="199">
        <v>0</v>
      </c>
      <c r="BY12" s="199">
        <v>0</v>
      </c>
      <c r="BZ12" s="199">
        <v>607</v>
      </c>
      <c r="CA12" s="199">
        <v>0</v>
      </c>
      <c r="CB12" s="199"/>
      <c r="CC12" s="199">
        <v>0</v>
      </c>
      <c r="CD12" s="199">
        <v>0</v>
      </c>
      <c r="CE12" s="199">
        <v>0</v>
      </c>
      <c r="CF12" s="199">
        <v>0</v>
      </c>
      <c r="CG12" s="199">
        <v>0</v>
      </c>
      <c r="CH12" s="199">
        <v>0</v>
      </c>
      <c r="CI12" s="199"/>
      <c r="CJ12" s="199">
        <v>0</v>
      </c>
      <c r="CK12" s="199">
        <v>0</v>
      </c>
      <c r="CL12" s="199">
        <v>0</v>
      </c>
      <c r="CM12" s="199"/>
    </row>
    <row r="13" spans="1:91" x14ac:dyDescent="0.3">
      <c r="A13" s="197">
        <v>201712</v>
      </c>
      <c r="B13" s="197">
        <v>13080</v>
      </c>
      <c r="C13" s="198" t="s">
        <v>1125</v>
      </c>
      <c r="D13" s="198" t="s">
        <v>1112</v>
      </c>
      <c r="E13" s="199">
        <v>22120</v>
      </c>
      <c r="F13" s="199">
        <v>2840</v>
      </c>
      <c r="G13" s="199">
        <v>19280</v>
      </c>
      <c r="H13" s="199">
        <v>405</v>
      </c>
      <c r="I13" s="199">
        <v>10649</v>
      </c>
      <c r="J13" s="199">
        <v>70</v>
      </c>
      <c r="K13" s="199">
        <v>30264</v>
      </c>
      <c r="L13" s="199">
        <v>6778</v>
      </c>
      <c r="M13" s="199"/>
      <c r="N13" s="199">
        <v>23468</v>
      </c>
      <c r="O13" s="199">
        <v>209</v>
      </c>
      <c r="P13" s="199">
        <v>52</v>
      </c>
      <c r="Q13" s="199">
        <v>1362</v>
      </c>
      <c r="R13" s="199">
        <v>-953</v>
      </c>
      <c r="S13" s="199">
        <v>10997</v>
      </c>
      <c r="T13" s="199">
        <v>1911</v>
      </c>
      <c r="U13" s="199">
        <v>9086</v>
      </c>
      <c r="V13" s="199">
        <v>52803</v>
      </c>
      <c r="W13" s="199">
        <v>31399</v>
      </c>
      <c r="X13" s="199">
        <v>311642</v>
      </c>
      <c r="Y13" s="199">
        <v>486400</v>
      </c>
      <c r="Z13" s="199">
        <v>106439</v>
      </c>
      <c r="AA13" s="199"/>
      <c r="AB13" s="199">
        <v>93402</v>
      </c>
      <c r="AC13" s="199">
        <v>5176</v>
      </c>
      <c r="AD13" s="199"/>
      <c r="AE13" s="199">
        <v>5176</v>
      </c>
      <c r="AF13" s="199">
        <v>276</v>
      </c>
      <c r="AG13" s="199">
        <v>1780</v>
      </c>
      <c r="AH13" s="199">
        <v>217</v>
      </c>
      <c r="AI13" s="199"/>
      <c r="AJ13" s="199">
        <v>5650</v>
      </c>
      <c r="AK13" s="199">
        <v>904</v>
      </c>
      <c r="AL13" s="199">
        <v>1107734</v>
      </c>
      <c r="AM13" s="199">
        <v>4189</v>
      </c>
      <c r="AN13" s="199">
        <v>787296</v>
      </c>
      <c r="AO13" s="199">
        <v>93402</v>
      </c>
      <c r="AP13" s="199"/>
      <c r="AQ13" s="199">
        <v>4794</v>
      </c>
      <c r="AR13" s="199">
        <v>0</v>
      </c>
      <c r="AS13" s="199">
        <v>889681</v>
      </c>
      <c r="AT13" s="199">
        <v>1044</v>
      </c>
      <c r="AU13" s="199"/>
      <c r="AV13" s="199">
        <v>1044</v>
      </c>
      <c r="AW13" s="199"/>
      <c r="AX13" s="199">
        <v>1174</v>
      </c>
      <c r="AY13" s="199">
        <v>0</v>
      </c>
      <c r="AZ13" s="199"/>
      <c r="BA13" s="199">
        <v>0</v>
      </c>
      <c r="BB13" s="199"/>
      <c r="BC13" s="199"/>
      <c r="BD13" s="199">
        <v>215835</v>
      </c>
      <c r="BE13" s="199">
        <v>217009</v>
      </c>
      <c r="BF13" s="199">
        <v>1107734</v>
      </c>
      <c r="BG13" s="199">
        <v>18681</v>
      </c>
      <c r="BH13" s="199">
        <v>70349</v>
      </c>
      <c r="BI13" s="199">
        <v>18710</v>
      </c>
      <c r="BJ13" s="199">
        <v>41000</v>
      </c>
      <c r="BK13" s="199">
        <v>148740</v>
      </c>
      <c r="BL13" s="199"/>
      <c r="BM13" s="199"/>
      <c r="BN13" s="199"/>
      <c r="BO13" s="199"/>
      <c r="BP13" s="199"/>
      <c r="BQ13" s="199"/>
      <c r="BR13" s="199"/>
      <c r="BS13" s="199"/>
      <c r="BT13" s="199">
        <v>2480</v>
      </c>
      <c r="BU13" s="199">
        <v>9167</v>
      </c>
      <c r="BV13" s="199"/>
      <c r="BW13" s="199"/>
      <c r="BX13" s="199"/>
      <c r="BY13" s="199"/>
      <c r="BZ13" s="199"/>
      <c r="CA13" s="199"/>
      <c r="CB13" s="199"/>
      <c r="CC13" s="199"/>
      <c r="CD13" s="199"/>
      <c r="CE13" s="199"/>
      <c r="CF13" s="199"/>
      <c r="CG13" s="199"/>
      <c r="CH13" s="199"/>
      <c r="CI13" s="199"/>
      <c r="CJ13" s="199"/>
      <c r="CK13" s="199"/>
      <c r="CL13" s="199"/>
      <c r="CM13" s="199"/>
    </row>
    <row r="14" spans="1:91" x14ac:dyDescent="0.3">
      <c r="A14" s="197">
        <v>201712</v>
      </c>
      <c r="B14" s="197">
        <v>9740</v>
      </c>
      <c r="C14" s="198" t="s">
        <v>1126</v>
      </c>
      <c r="D14" s="198" t="s">
        <v>1112</v>
      </c>
      <c r="E14" s="199">
        <v>147355</v>
      </c>
      <c r="F14" s="199">
        <v>21456</v>
      </c>
      <c r="G14" s="199">
        <v>125899</v>
      </c>
      <c r="H14" s="199">
        <v>2098</v>
      </c>
      <c r="I14" s="199">
        <v>117806</v>
      </c>
      <c r="J14" s="199">
        <v>2847</v>
      </c>
      <c r="K14" s="199">
        <v>242956</v>
      </c>
      <c r="L14" s="199">
        <v>20669</v>
      </c>
      <c r="M14" s="199">
        <v>865</v>
      </c>
      <c r="N14" s="199">
        <v>186547</v>
      </c>
      <c r="O14" s="199">
        <v>5839</v>
      </c>
      <c r="P14" s="199">
        <v>1062</v>
      </c>
      <c r="Q14" s="199">
        <v>41971</v>
      </c>
      <c r="R14" s="199">
        <v>374</v>
      </c>
      <c r="S14" s="199">
        <v>29445</v>
      </c>
      <c r="T14" s="199">
        <v>3804</v>
      </c>
      <c r="U14" s="199">
        <v>25641</v>
      </c>
      <c r="V14" s="199">
        <v>126366</v>
      </c>
      <c r="W14" s="199">
        <v>1470148</v>
      </c>
      <c r="X14" s="199">
        <v>2348594</v>
      </c>
      <c r="Y14" s="199">
        <v>1436775</v>
      </c>
      <c r="Z14" s="199">
        <v>238344</v>
      </c>
      <c r="AA14" s="199">
        <v>2837</v>
      </c>
      <c r="AB14" s="199">
        <v>947136</v>
      </c>
      <c r="AC14" s="199">
        <v>31533</v>
      </c>
      <c r="AD14" s="199">
        <v>2645</v>
      </c>
      <c r="AE14" s="199">
        <v>28888</v>
      </c>
      <c r="AF14" s="199">
        <v>8833</v>
      </c>
      <c r="AG14" s="199">
        <v>113</v>
      </c>
      <c r="AH14" s="199">
        <v>11737</v>
      </c>
      <c r="AI14" s="199">
        <v>9855</v>
      </c>
      <c r="AJ14" s="199">
        <v>55311</v>
      </c>
      <c r="AK14" s="199">
        <v>24753</v>
      </c>
      <c r="AL14" s="199">
        <v>6712335</v>
      </c>
      <c r="AM14" s="199">
        <v>14109</v>
      </c>
      <c r="AN14" s="199">
        <v>4808543</v>
      </c>
      <c r="AO14" s="199">
        <v>947136</v>
      </c>
      <c r="AP14" s="199">
        <v>0</v>
      </c>
      <c r="AQ14" s="199">
        <v>222577</v>
      </c>
      <c r="AR14" s="199">
        <v>1592</v>
      </c>
      <c r="AS14" s="199">
        <v>5993957</v>
      </c>
      <c r="AT14" s="199">
        <v>15540</v>
      </c>
      <c r="AU14" s="199">
        <v>155</v>
      </c>
      <c r="AV14" s="199">
        <v>15695</v>
      </c>
      <c r="AW14" s="199">
        <v>75000</v>
      </c>
      <c r="AX14" s="199">
        <v>320686</v>
      </c>
      <c r="AY14" s="199">
        <v>7640</v>
      </c>
      <c r="AZ14" s="199">
        <v>7640</v>
      </c>
      <c r="BA14" s="199">
        <v>0</v>
      </c>
      <c r="BB14" s="199">
        <v>0</v>
      </c>
      <c r="BC14" s="199">
        <v>0</v>
      </c>
      <c r="BD14" s="199">
        <v>299358</v>
      </c>
      <c r="BE14" s="199">
        <v>627683</v>
      </c>
      <c r="BF14" s="199">
        <v>6712335</v>
      </c>
      <c r="BG14" s="199">
        <v>293777</v>
      </c>
      <c r="BH14" s="199">
        <v>499813</v>
      </c>
      <c r="BI14" s="199">
        <v>14707</v>
      </c>
      <c r="BJ14" s="199">
        <v>126290</v>
      </c>
      <c r="BK14" s="199">
        <v>934588</v>
      </c>
      <c r="BL14" s="199">
        <v>0</v>
      </c>
      <c r="BM14" s="199">
        <v>0</v>
      </c>
      <c r="BN14" s="199">
        <v>119013</v>
      </c>
      <c r="BO14" s="199">
        <v>119013</v>
      </c>
      <c r="BP14" s="199">
        <v>0</v>
      </c>
      <c r="BQ14" s="199">
        <v>0</v>
      </c>
      <c r="BR14" s="199">
        <v>0</v>
      </c>
      <c r="BS14" s="199">
        <v>0</v>
      </c>
      <c r="BT14" s="199">
        <v>0</v>
      </c>
      <c r="BU14" s="199">
        <v>0</v>
      </c>
      <c r="BV14" s="199">
        <v>0</v>
      </c>
      <c r="BW14" s="199">
        <v>0</v>
      </c>
      <c r="BX14" s="199">
        <v>0</v>
      </c>
      <c r="BY14" s="199">
        <v>0</v>
      </c>
      <c r="BZ14" s="199">
        <v>0</v>
      </c>
      <c r="CA14" s="199">
        <v>0</v>
      </c>
      <c r="CB14" s="199"/>
      <c r="CC14" s="199">
        <v>0</v>
      </c>
      <c r="CD14" s="199">
        <v>0</v>
      </c>
      <c r="CE14" s="199">
        <v>0</v>
      </c>
      <c r="CF14" s="199">
        <v>0</v>
      </c>
      <c r="CG14" s="199">
        <v>0</v>
      </c>
      <c r="CH14" s="199">
        <v>0</v>
      </c>
      <c r="CI14" s="199"/>
      <c r="CJ14" s="199">
        <v>0</v>
      </c>
      <c r="CK14" s="199">
        <v>0</v>
      </c>
      <c r="CL14" s="199">
        <v>0</v>
      </c>
      <c r="CM14" s="199"/>
    </row>
    <row r="15" spans="1:91" x14ac:dyDescent="0.3">
      <c r="A15" s="197">
        <v>201712</v>
      </c>
      <c r="B15" s="197">
        <v>844</v>
      </c>
      <c r="C15" s="198" t="s">
        <v>1128</v>
      </c>
      <c r="D15" s="198" t="s">
        <v>1112</v>
      </c>
      <c r="E15" s="199">
        <v>142404</v>
      </c>
      <c r="F15" s="199">
        <v>8468</v>
      </c>
      <c r="G15" s="199">
        <v>133936</v>
      </c>
      <c r="H15" s="199">
        <v>7635</v>
      </c>
      <c r="I15" s="199">
        <v>108255</v>
      </c>
      <c r="J15" s="199">
        <v>10435</v>
      </c>
      <c r="K15" s="199">
        <v>239391</v>
      </c>
      <c r="L15" s="199">
        <v>16775</v>
      </c>
      <c r="M15" s="199">
        <v>9485</v>
      </c>
      <c r="N15" s="199">
        <v>179680</v>
      </c>
      <c r="O15" s="199">
        <v>11651</v>
      </c>
      <c r="P15" s="199">
        <v>861</v>
      </c>
      <c r="Q15" s="199">
        <v>-7650</v>
      </c>
      <c r="R15" s="199">
        <v>9397</v>
      </c>
      <c r="S15" s="199">
        <v>90505</v>
      </c>
      <c r="T15" s="199">
        <v>15812</v>
      </c>
      <c r="U15" s="199">
        <v>74694</v>
      </c>
      <c r="V15" s="199">
        <v>177466</v>
      </c>
      <c r="W15" s="199">
        <v>63266</v>
      </c>
      <c r="X15" s="199">
        <v>2987111</v>
      </c>
      <c r="Y15" s="199">
        <v>2300426</v>
      </c>
      <c r="Z15" s="199">
        <v>275144</v>
      </c>
      <c r="AA15" s="199">
        <v>48039</v>
      </c>
      <c r="AB15" s="199">
        <v>484355</v>
      </c>
      <c r="AC15" s="199">
        <v>25553</v>
      </c>
      <c r="AD15" s="199"/>
      <c r="AE15" s="199">
        <v>25553</v>
      </c>
      <c r="AF15" s="199">
        <v>6317</v>
      </c>
      <c r="AG15" s="199">
        <v>4057</v>
      </c>
      <c r="AH15" s="199">
        <v>1394</v>
      </c>
      <c r="AI15" s="199"/>
      <c r="AJ15" s="199">
        <v>87480</v>
      </c>
      <c r="AK15" s="199">
        <v>5859</v>
      </c>
      <c r="AL15" s="199">
        <v>6477776</v>
      </c>
      <c r="AM15" s="199">
        <v>120293</v>
      </c>
      <c r="AN15" s="199">
        <v>4832396</v>
      </c>
      <c r="AO15" s="199">
        <v>484355</v>
      </c>
      <c r="AP15" s="199"/>
      <c r="AQ15" s="199">
        <v>38120</v>
      </c>
      <c r="AR15" s="199">
        <v>4021</v>
      </c>
      <c r="AS15" s="199">
        <v>5479184</v>
      </c>
      <c r="AT15" s="199">
        <v>17940</v>
      </c>
      <c r="AU15" s="199">
        <v>0</v>
      </c>
      <c r="AV15" s="199">
        <v>18716</v>
      </c>
      <c r="AW15" s="199"/>
      <c r="AX15" s="199">
        <v>75810</v>
      </c>
      <c r="AY15" s="199">
        <v>-118</v>
      </c>
      <c r="AZ15" s="199"/>
      <c r="BA15" s="199">
        <v>0</v>
      </c>
      <c r="BB15" s="199"/>
      <c r="BC15" s="199"/>
      <c r="BD15" s="199">
        <v>904184</v>
      </c>
      <c r="BE15" s="199">
        <v>979876</v>
      </c>
      <c r="BF15" s="199">
        <v>6477776</v>
      </c>
      <c r="BG15" s="199">
        <v>266475</v>
      </c>
      <c r="BH15" s="199">
        <v>512037</v>
      </c>
      <c r="BI15" s="199">
        <v>709364</v>
      </c>
      <c r="BJ15" s="199">
        <v>37134</v>
      </c>
      <c r="BK15" s="199">
        <v>1525010</v>
      </c>
      <c r="BL15" s="199"/>
      <c r="BM15" s="199"/>
      <c r="BN15" s="199"/>
      <c r="BO15" s="199">
        <v>0</v>
      </c>
      <c r="BP15" s="199">
        <v>8300</v>
      </c>
      <c r="BQ15" s="199"/>
      <c r="BR15" s="199"/>
      <c r="BS15" s="199">
        <v>3008</v>
      </c>
      <c r="BT15" s="199"/>
      <c r="BU15" s="199"/>
      <c r="BV15" s="199"/>
      <c r="BW15" s="199"/>
      <c r="BX15" s="199"/>
      <c r="BY15" s="199"/>
      <c r="BZ15" s="199">
        <v>776</v>
      </c>
      <c r="CA15" s="199"/>
      <c r="CB15" s="199"/>
      <c r="CC15" s="199"/>
      <c r="CD15" s="199"/>
      <c r="CE15" s="199">
        <v>-118</v>
      </c>
      <c r="CF15" s="199"/>
      <c r="CG15" s="199"/>
      <c r="CH15" s="199"/>
      <c r="CI15" s="199"/>
      <c r="CJ15" s="199">
        <v>91030</v>
      </c>
      <c r="CK15" s="199">
        <v>910</v>
      </c>
      <c r="CL15" s="199">
        <v>1.2</v>
      </c>
      <c r="CM15" s="199"/>
    </row>
    <row r="16" spans="1:91" x14ac:dyDescent="0.3">
      <c r="A16" s="197">
        <v>201712</v>
      </c>
      <c r="B16" s="197">
        <v>6471</v>
      </c>
      <c r="C16" s="198" t="s">
        <v>1129</v>
      </c>
      <c r="D16" s="198" t="s">
        <v>1112</v>
      </c>
      <c r="E16" s="199">
        <v>215326</v>
      </c>
      <c r="F16" s="199">
        <v>-6590</v>
      </c>
      <c r="G16" s="199">
        <v>221916</v>
      </c>
      <c r="H16" s="199">
        <v>807</v>
      </c>
      <c r="I16" s="199">
        <v>87737</v>
      </c>
      <c r="J16" s="199">
        <v>914</v>
      </c>
      <c r="K16" s="199">
        <v>309546</v>
      </c>
      <c r="L16" s="199">
        <v>-6368</v>
      </c>
      <c r="M16" s="199">
        <v>5239</v>
      </c>
      <c r="N16" s="199">
        <v>152526</v>
      </c>
      <c r="O16" s="199">
        <v>6840</v>
      </c>
      <c r="P16" s="199">
        <v>2709</v>
      </c>
      <c r="Q16" s="199">
        <v>13734</v>
      </c>
      <c r="R16" s="199"/>
      <c r="S16" s="199">
        <v>132608</v>
      </c>
      <c r="T16" s="199">
        <v>42158</v>
      </c>
      <c r="U16" s="199">
        <v>90450</v>
      </c>
      <c r="V16" s="199">
        <v>178789</v>
      </c>
      <c r="W16" s="199">
        <v>522060</v>
      </c>
      <c r="X16" s="199">
        <v>3335119</v>
      </c>
      <c r="Y16" s="199">
        <v>894679</v>
      </c>
      <c r="Z16" s="199">
        <v>89353</v>
      </c>
      <c r="AA16" s="199"/>
      <c r="AB16" s="199"/>
      <c r="AC16" s="199">
        <v>207728</v>
      </c>
      <c r="AD16" s="199"/>
      <c r="AE16" s="199">
        <v>207728</v>
      </c>
      <c r="AF16" s="199">
        <v>8392</v>
      </c>
      <c r="AG16" s="199"/>
      <c r="AH16" s="199">
        <v>0</v>
      </c>
      <c r="AI16" s="199"/>
      <c r="AJ16" s="199">
        <v>115904</v>
      </c>
      <c r="AK16" s="199">
        <v>2987</v>
      </c>
      <c r="AL16" s="199">
        <v>5355010</v>
      </c>
      <c r="AM16" s="199">
        <v>22670</v>
      </c>
      <c r="AN16" s="199">
        <v>4205613</v>
      </c>
      <c r="AO16" s="199">
        <v>6767</v>
      </c>
      <c r="AP16" s="199"/>
      <c r="AQ16" s="199">
        <v>65687</v>
      </c>
      <c r="AR16" s="199">
        <v>5282</v>
      </c>
      <c r="AS16" s="199">
        <v>4316976</v>
      </c>
      <c r="AT16" s="199">
        <v>12792</v>
      </c>
      <c r="AU16" s="199">
        <v>6558</v>
      </c>
      <c r="AV16" s="199">
        <v>79575</v>
      </c>
      <c r="AW16" s="199"/>
      <c r="AX16" s="199">
        <v>180000</v>
      </c>
      <c r="AY16" s="199">
        <v>26776</v>
      </c>
      <c r="AZ16" s="199">
        <v>26776</v>
      </c>
      <c r="BA16" s="199">
        <v>0</v>
      </c>
      <c r="BB16" s="199"/>
      <c r="BC16" s="199"/>
      <c r="BD16" s="199">
        <v>751683</v>
      </c>
      <c r="BE16" s="199">
        <v>958459</v>
      </c>
      <c r="BF16" s="199">
        <v>5355010</v>
      </c>
      <c r="BG16" s="199"/>
      <c r="BH16" s="199">
        <v>674335</v>
      </c>
      <c r="BI16" s="199">
        <v>47371</v>
      </c>
      <c r="BJ16" s="199">
        <v>439475</v>
      </c>
      <c r="BK16" s="199">
        <v>1161181</v>
      </c>
      <c r="BL16" s="199"/>
      <c r="BM16" s="199"/>
      <c r="BN16" s="199"/>
      <c r="BO16" s="199"/>
      <c r="BP16" s="199"/>
      <c r="BQ16" s="199"/>
      <c r="BR16" s="199"/>
      <c r="BS16" s="199"/>
      <c r="BT16" s="199"/>
      <c r="BU16" s="199"/>
      <c r="BV16" s="199"/>
      <c r="BW16" s="199"/>
      <c r="BX16" s="199">
        <v>10957</v>
      </c>
      <c r="BY16" s="199"/>
      <c r="BZ16" s="199">
        <v>518</v>
      </c>
      <c r="CA16" s="199">
        <v>59708</v>
      </c>
      <c r="CB16" s="199"/>
      <c r="CC16" s="199"/>
      <c r="CD16" s="199"/>
      <c r="CE16" s="199"/>
      <c r="CF16" s="199"/>
      <c r="CG16" s="199"/>
      <c r="CH16" s="199"/>
      <c r="CI16" s="199"/>
      <c r="CJ16" s="199"/>
      <c r="CK16" s="199"/>
      <c r="CL16" s="199"/>
      <c r="CM16" s="199"/>
    </row>
    <row r="17" spans="1:91" x14ac:dyDescent="0.3">
      <c r="A17" s="197">
        <v>201712</v>
      </c>
      <c r="B17" s="197">
        <v>7500</v>
      </c>
      <c r="C17" s="198" t="s">
        <v>1130</v>
      </c>
      <c r="D17" s="198" t="s">
        <v>1112</v>
      </c>
      <c r="E17" s="199">
        <v>45707</v>
      </c>
      <c r="F17" s="199">
        <v>1751</v>
      </c>
      <c r="G17" s="199">
        <v>43956</v>
      </c>
      <c r="H17" s="199">
        <v>202</v>
      </c>
      <c r="I17" s="199">
        <v>28370</v>
      </c>
      <c r="J17" s="199">
        <v>538</v>
      </c>
      <c r="K17" s="199">
        <v>71990</v>
      </c>
      <c r="L17" s="199">
        <v>-1968</v>
      </c>
      <c r="M17" s="199">
        <v>106</v>
      </c>
      <c r="N17" s="199">
        <v>50473</v>
      </c>
      <c r="O17" s="199">
        <v>577</v>
      </c>
      <c r="P17" s="199">
        <v>9</v>
      </c>
      <c r="Q17" s="199">
        <v>1402</v>
      </c>
      <c r="R17" s="199"/>
      <c r="S17" s="199">
        <v>17667</v>
      </c>
      <c r="T17" s="199">
        <v>3652</v>
      </c>
      <c r="U17" s="199">
        <v>14016</v>
      </c>
      <c r="V17" s="199">
        <v>60395</v>
      </c>
      <c r="W17" s="199">
        <v>75047</v>
      </c>
      <c r="X17" s="199">
        <v>754714</v>
      </c>
      <c r="Y17" s="199">
        <v>150563</v>
      </c>
      <c r="Z17" s="199">
        <v>20202</v>
      </c>
      <c r="AA17" s="199"/>
      <c r="AB17" s="199">
        <v>42679</v>
      </c>
      <c r="AC17" s="199">
        <v>8445</v>
      </c>
      <c r="AD17" s="199">
        <v>2174</v>
      </c>
      <c r="AE17" s="199">
        <v>6272</v>
      </c>
      <c r="AF17" s="199">
        <v>762</v>
      </c>
      <c r="AG17" s="199">
        <v>637</v>
      </c>
      <c r="AH17" s="199">
        <v>1385</v>
      </c>
      <c r="AI17" s="199"/>
      <c r="AJ17" s="199">
        <v>34144</v>
      </c>
      <c r="AK17" s="199">
        <v>1411</v>
      </c>
      <c r="AL17" s="199">
        <v>1150384</v>
      </c>
      <c r="AM17" s="199"/>
      <c r="AN17" s="199">
        <v>924802</v>
      </c>
      <c r="AO17" s="199">
        <v>42679</v>
      </c>
      <c r="AP17" s="199"/>
      <c r="AQ17" s="199">
        <v>29242</v>
      </c>
      <c r="AR17" s="199">
        <v>102</v>
      </c>
      <c r="AS17" s="199">
        <v>996826</v>
      </c>
      <c r="AT17" s="199">
        <v>249</v>
      </c>
      <c r="AU17" s="199">
        <v>140</v>
      </c>
      <c r="AV17" s="199">
        <v>389</v>
      </c>
      <c r="AW17" s="199">
        <v>19751</v>
      </c>
      <c r="AX17" s="199">
        <v>33603</v>
      </c>
      <c r="AY17" s="199">
        <v>0</v>
      </c>
      <c r="AZ17" s="199"/>
      <c r="BA17" s="199">
        <v>20000</v>
      </c>
      <c r="BB17" s="199"/>
      <c r="BC17" s="199">
        <v>20000</v>
      </c>
      <c r="BD17" s="199">
        <v>79815</v>
      </c>
      <c r="BE17" s="199">
        <v>133419</v>
      </c>
      <c r="BF17" s="199">
        <v>1150384</v>
      </c>
      <c r="BG17" s="199">
        <v>51265</v>
      </c>
      <c r="BH17" s="199">
        <v>138655</v>
      </c>
      <c r="BI17" s="199">
        <v>93386</v>
      </c>
      <c r="BJ17" s="199">
        <v>33516</v>
      </c>
      <c r="BK17" s="199">
        <v>316823</v>
      </c>
      <c r="BL17" s="199"/>
      <c r="BM17" s="199"/>
      <c r="BN17" s="199">
        <v>432</v>
      </c>
      <c r="BO17" s="199">
        <v>432</v>
      </c>
      <c r="BP17" s="199"/>
      <c r="BQ17" s="199"/>
      <c r="BR17" s="199"/>
      <c r="BS17" s="199"/>
      <c r="BT17" s="199"/>
      <c r="BU17" s="199"/>
      <c r="BV17" s="199"/>
      <c r="BW17" s="199"/>
      <c r="BX17" s="199">
        <v>0</v>
      </c>
      <c r="BY17" s="199"/>
      <c r="BZ17" s="199"/>
      <c r="CA17" s="199"/>
      <c r="CB17" s="199"/>
      <c r="CC17" s="199"/>
      <c r="CD17" s="199"/>
      <c r="CE17" s="199"/>
      <c r="CF17" s="199"/>
      <c r="CG17" s="199"/>
      <c r="CH17" s="199"/>
      <c r="CI17" s="199"/>
      <c r="CJ17" s="199"/>
      <c r="CK17" s="199"/>
      <c r="CL17" s="199"/>
      <c r="CM17" s="199"/>
    </row>
    <row r="18" spans="1:91" x14ac:dyDescent="0.3">
      <c r="A18" s="197">
        <v>201712</v>
      </c>
      <c r="B18" s="197">
        <v>9217</v>
      </c>
      <c r="C18" s="198" t="s">
        <v>1131</v>
      </c>
      <c r="D18" s="198" t="s">
        <v>1112</v>
      </c>
      <c r="E18" s="199">
        <v>430486</v>
      </c>
      <c r="F18" s="199">
        <v>28152</v>
      </c>
      <c r="G18" s="199">
        <v>402334</v>
      </c>
      <c r="H18" s="199">
        <v>7005</v>
      </c>
      <c r="I18" s="199">
        <v>303099</v>
      </c>
      <c r="J18" s="199">
        <v>14061</v>
      </c>
      <c r="K18" s="199">
        <v>698377</v>
      </c>
      <c r="L18" s="199">
        <v>74437</v>
      </c>
      <c r="M18" s="199">
        <v>36129</v>
      </c>
      <c r="N18" s="199">
        <v>487654</v>
      </c>
      <c r="O18" s="199">
        <v>23404</v>
      </c>
      <c r="P18" s="199">
        <v>1000</v>
      </c>
      <c r="Q18" s="199">
        <v>-19193</v>
      </c>
      <c r="R18" s="199">
        <v>494</v>
      </c>
      <c r="S18" s="199">
        <v>316572</v>
      </c>
      <c r="T18" s="199">
        <v>59150</v>
      </c>
      <c r="U18" s="199">
        <v>257422</v>
      </c>
      <c r="V18" s="199">
        <v>283096</v>
      </c>
      <c r="W18" s="199">
        <v>578027</v>
      </c>
      <c r="X18" s="199">
        <v>8418133</v>
      </c>
      <c r="Y18" s="199">
        <v>4216335</v>
      </c>
      <c r="Z18" s="199">
        <v>907308</v>
      </c>
      <c r="AA18" s="199">
        <v>0</v>
      </c>
      <c r="AB18" s="199">
        <v>1641267</v>
      </c>
      <c r="AC18" s="199">
        <v>279768</v>
      </c>
      <c r="AD18" s="199">
        <v>101048</v>
      </c>
      <c r="AE18" s="199">
        <v>178721</v>
      </c>
      <c r="AF18" s="199">
        <v>18436</v>
      </c>
      <c r="AG18" s="199">
        <v>2298</v>
      </c>
      <c r="AH18" s="199">
        <v>0</v>
      </c>
      <c r="AI18" s="199">
        <v>16412</v>
      </c>
      <c r="AJ18" s="199">
        <v>122037</v>
      </c>
      <c r="AK18" s="199">
        <v>61707</v>
      </c>
      <c r="AL18" s="199">
        <v>16752803</v>
      </c>
      <c r="AM18" s="199">
        <v>85633</v>
      </c>
      <c r="AN18" s="199">
        <v>11461761</v>
      </c>
      <c r="AO18" s="199">
        <v>1641267</v>
      </c>
      <c r="AP18" s="199">
        <v>0</v>
      </c>
      <c r="AQ18" s="199">
        <v>436566</v>
      </c>
      <c r="AR18" s="199">
        <v>14432</v>
      </c>
      <c r="AS18" s="199">
        <v>13639660</v>
      </c>
      <c r="AT18" s="199">
        <v>10257</v>
      </c>
      <c r="AU18" s="199">
        <v>0</v>
      </c>
      <c r="AV18" s="199">
        <v>42429</v>
      </c>
      <c r="AW18" s="199">
        <v>265162</v>
      </c>
      <c r="AX18" s="199">
        <v>85967</v>
      </c>
      <c r="AY18" s="199">
        <v>4631</v>
      </c>
      <c r="AZ18" s="199">
        <v>4631</v>
      </c>
      <c r="BA18" s="199">
        <v>336231</v>
      </c>
      <c r="BB18" s="199">
        <v>0</v>
      </c>
      <c r="BC18" s="199">
        <v>0</v>
      </c>
      <c r="BD18" s="199">
        <v>2378723</v>
      </c>
      <c r="BE18" s="199">
        <v>2805552</v>
      </c>
      <c r="BF18" s="199">
        <v>16752803</v>
      </c>
      <c r="BG18" s="199">
        <v>1543779</v>
      </c>
      <c r="BH18" s="199">
        <v>1633964</v>
      </c>
      <c r="BI18" s="199">
        <v>304683</v>
      </c>
      <c r="BJ18" s="199">
        <v>94142</v>
      </c>
      <c r="BK18" s="199">
        <v>3576568</v>
      </c>
      <c r="BL18" s="199">
        <v>228071</v>
      </c>
      <c r="BM18" s="199">
        <v>0</v>
      </c>
      <c r="BN18" s="199">
        <v>405773</v>
      </c>
      <c r="BO18" s="199">
        <v>633844</v>
      </c>
      <c r="BP18" s="199">
        <v>168517</v>
      </c>
      <c r="BQ18" s="199">
        <v>0</v>
      </c>
      <c r="BR18" s="199">
        <v>0</v>
      </c>
      <c r="BS18" s="199">
        <v>34898</v>
      </c>
      <c r="BT18" s="199">
        <v>0</v>
      </c>
      <c r="BU18" s="199">
        <v>4564</v>
      </c>
      <c r="BV18" s="199">
        <v>0</v>
      </c>
      <c r="BW18" s="199">
        <v>0</v>
      </c>
      <c r="BX18" s="199">
        <v>0</v>
      </c>
      <c r="BY18" s="199">
        <v>0</v>
      </c>
      <c r="BZ18" s="199">
        <v>22172</v>
      </c>
      <c r="CA18" s="199">
        <v>10000</v>
      </c>
      <c r="CB18" s="199"/>
      <c r="CC18" s="199">
        <v>0</v>
      </c>
      <c r="CD18" s="199">
        <v>0</v>
      </c>
      <c r="CE18" s="199">
        <v>0</v>
      </c>
      <c r="CF18" s="199">
        <v>0</v>
      </c>
      <c r="CG18" s="199">
        <v>0</v>
      </c>
      <c r="CH18" s="199">
        <v>336231</v>
      </c>
      <c r="CI18" s="199"/>
      <c r="CJ18" s="199">
        <v>0</v>
      </c>
      <c r="CK18" s="199">
        <v>0</v>
      </c>
      <c r="CL18" s="199">
        <v>0</v>
      </c>
      <c r="CM18" s="199"/>
    </row>
    <row r="19" spans="1:91" x14ac:dyDescent="0.3">
      <c r="A19" s="197">
        <v>201712</v>
      </c>
      <c r="B19" s="197">
        <v>7858</v>
      </c>
      <c r="C19" s="198" t="s">
        <v>1132</v>
      </c>
      <c r="D19" s="198" t="s">
        <v>1112</v>
      </c>
      <c r="E19" s="199">
        <v>3626602</v>
      </c>
      <c r="F19" s="199">
        <v>283348</v>
      </c>
      <c r="G19" s="199">
        <v>3343254</v>
      </c>
      <c r="H19" s="199">
        <v>71507</v>
      </c>
      <c r="I19" s="199">
        <v>2037354</v>
      </c>
      <c r="J19" s="199">
        <v>125319</v>
      </c>
      <c r="K19" s="199">
        <v>5326796</v>
      </c>
      <c r="L19" s="199">
        <v>821788</v>
      </c>
      <c r="M19" s="199">
        <v>455726</v>
      </c>
      <c r="N19" s="199">
        <v>4226884</v>
      </c>
      <c r="O19" s="199">
        <v>115292</v>
      </c>
      <c r="P19" s="199">
        <v>49193</v>
      </c>
      <c r="Q19" s="199">
        <v>-536686</v>
      </c>
      <c r="R19" s="199">
        <v>975749</v>
      </c>
      <c r="S19" s="199">
        <v>3725376</v>
      </c>
      <c r="T19" s="199">
        <v>582012</v>
      </c>
      <c r="U19" s="199">
        <v>3143364</v>
      </c>
      <c r="V19" s="199">
        <v>19243831</v>
      </c>
      <c r="W19" s="199">
        <v>9532223</v>
      </c>
      <c r="X19" s="199">
        <v>132585300</v>
      </c>
      <c r="Y19" s="199">
        <v>62029821</v>
      </c>
      <c r="Z19" s="199">
        <v>4674243</v>
      </c>
      <c r="AA19" s="199">
        <v>17731494</v>
      </c>
      <c r="AB19" s="199">
        <v>4207709</v>
      </c>
      <c r="AC19" s="199">
        <v>2019691</v>
      </c>
      <c r="AD19" s="199">
        <v>0</v>
      </c>
      <c r="AE19" s="199">
        <v>2019691</v>
      </c>
      <c r="AF19" s="199">
        <v>125707</v>
      </c>
      <c r="AG19" s="199">
        <v>436540</v>
      </c>
      <c r="AH19" s="199">
        <v>0</v>
      </c>
      <c r="AI19" s="199">
        <v>48644</v>
      </c>
      <c r="AJ19" s="199">
        <v>26782020</v>
      </c>
      <c r="AK19" s="199">
        <v>87683</v>
      </c>
      <c r="AL19" s="199">
        <v>295738146</v>
      </c>
      <c r="AM19" s="199">
        <v>31379501</v>
      </c>
      <c r="AN19" s="199">
        <v>149935496</v>
      </c>
      <c r="AO19" s="199">
        <v>4367678</v>
      </c>
      <c r="AP19" s="199">
        <v>0</v>
      </c>
      <c r="AQ19" s="199">
        <v>34251151</v>
      </c>
      <c r="AR19" s="199">
        <v>18364</v>
      </c>
      <c r="AS19" s="199">
        <v>255727809</v>
      </c>
      <c r="AT19" s="199">
        <v>337527</v>
      </c>
      <c r="AU19" s="199">
        <v>153278</v>
      </c>
      <c r="AV19" s="199">
        <v>1084023</v>
      </c>
      <c r="AW19" s="199">
        <v>4322556</v>
      </c>
      <c r="AX19" s="199">
        <v>891590</v>
      </c>
      <c r="AY19" s="199">
        <v>339052</v>
      </c>
      <c r="AZ19" s="199">
        <v>339052</v>
      </c>
      <c r="BA19" s="199">
        <v>6986903</v>
      </c>
      <c r="BB19" s="199">
        <v>4406076</v>
      </c>
      <c r="BC19" s="199">
        <v>2580827</v>
      </c>
      <c r="BD19" s="199">
        <v>26386213</v>
      </c>
      <c r="BE19" s="199">
        <v>34603758</v>
      </c>
      <c r="BF19" s="199">
        <v>295738146</v>
      </c>
      <c r="BG19" s="199">
        <v>14251640</v>
      </c>
      <c r="BH19" s="199">
        <v>2133997</v>
      </c>
      <c r="BI19" s="199">
        <v>926119</v>
      </c>
      <c r="BJ19" s="199">
        <v>1914695</v>
      </c>
      <c r="BK19" s="199">
        <v>19226451</v>
      </c>
      <c r="BL19" s="199">
        <v>3049104</v>
      </c>
      <c r="BM19" s="199">
        <v>0</v>
      </c>
      <c r="BN19" s="199">
        <v>54347</v>
      </c>
      <c r="BO19" s="199">
        <v>3103451</v>
      </c>
      <c r="BP19" s="199">
        <v>791</v>
      </c>
      <c r="BQ19" s="199">
        <v>0</v>
      </c>
      <c r="BR19" s="199">
        <v>0</v>
      </c>
      <c r="BS19" s="199">
        <v>10153312</v>
      </c>
      <c r="BT19" s="199">
        <v>5671998</v>
      </c>
      <c r="BU19" s="199">
        <v>407139</v>
      </c>
      <c r="BV19" s="199">
        <v>0</v>
      </c>
      <c r="BW19" s="199">
        <v>35775619</v>
      </c>
      <c r="BX19" s="199">
        <v>0</v>
      </c>
      <c r="BY19" s="199">
        <v>0</v>
      </c>
      <c r="BZ19" s="199">
        <v>568457</v>
      </c>
      <c r="CA19" s="199">
        <v>24761</v>
      </c>
      <c r="CB19" s="199">
        <v>0</v>
      </c>
      <c r="CC19" s="199">
        <v>0</v>
      </c>
      <c r="CD19" s="199">
        <v>0</v>
      </c>
      <c r="CE19" s="199">
        <v>0</v>
      </c>
      <c r="CF19" s="199">
        <v>0</v>
      </c>
      <c r="CG19" s="199">
        <v>0</v>
      </c>
      <c r="CH19" s="199">
        <v>0</v>
      </c>
      <c r="CI19" s="199">
        <v>0</v>
      </c>
      <c r="CJ19" s="199">
        <v>3453924</v>
      </c>
      <c r="CK19" s="199">
        <v>34539</v>
      </c>
      <c r="CL19" s="199">
        <v>3.87</v>
      </c>
      <c r="CM19" s="199">
        <v>0</v>
      </c>
    </row>
    <row r="20" spans="1:91" x14ac:dyDescent="0.3">
      <c r="A20" s="197">
        <v>201712</v>
      </c>
      <c r="B20" s="197">
        <v>7930</v>
      </c>
      <c r="C20" s="198" t="s">
        <v>1133</v>
      </c>
      <c r="D20" s="198" t="s">
        <v>1112</v>
      </c>
      <c r="E20" s="199">
        <v>102219</v>
      </c>
      <c r="F20" s="199">
        <v>2470</v>
      </c>
      <c r="G20" s="199">
        <v>99749</v>
      </c>
      <c r="H20" s="199">
        <v>3473</v>
      </c>
      <c r="I20" s="199">
        <v>55090</v>
      </c>
      <c r="J20" s="199">
        <v>2479</v>
      </c>
      <c r="K20" s="199">
        <v>155833</v>
      </c>
      <c r="L20" s="199">
        <v>14744</v>
      </c>
      <c r="M20" s="199">
        <v>829</v>
      </c>
      <c r="N20" s="199">
        <v>86253</v>
      </c>
      <c r="O20" s="199">
        <v>2164</v>
      </c>
      <c r="P20" s="199">
        <v>52</v>
      </c>
      <c r="Q20" s="199">
        <v>7384</v>
      </c>
      <c r="R20" s="199"/>
      <c r="S20" s="199">
        <v>75553</v>
      </c>
      <c r="T20" s="199">
        <v>15214</v>
      </c>
      <c r="U20" s="199">
        <v>60339</v>
      </c>
      <c r="V20" s="199">
        <v>66867</v>
      </c>
      <c r="W20" s="199">
        <v>326636</v>
      </c>
      <c r="X20" s="199">
        <v>1716173</v>
      </c>
      <c r="Y20" s="199">
        <v>789533</v>
      </c>
      <c r="Z20" s="199">
        <v>101776</v>
      </c>
      <c r="AA20" s="199"/>
      <c r="AB20" s="199"/>
      <c r="AC20" s="199">
        <v>40025</v>
      </c>
      <c r="AD20" s="199">
        <v>5819</v>
      </c>
      <c r="AE20" s="199">
        <v>34206</v>
      </c>
      <c r="AF20" s="199">
        <v>4347</v>
      </c>
      <c r="AG20" s="199"/>
      <c r="AH20" s="199">
        <v>1283</v>
      </c>
      <c r="AI20" s="199"/>
      <c r="AJ20" s="199">
        <v>13448</v>
      </c>
      <c r="AK20" s="199">
        <v>1873</v>
      </c>
      <c r="AL20" s="199">
        <v>3061961</v>
      </c>
      <c r="AM20" s="199">
        <v>48398</v>
      </c>
      <c r="AN20" s="199">
        <v>2467038</v>
      </c>
      <c r="AO20" s="199"/>
      <c r="AP20" s="199"/>
      <c r="AQ20" s="199">
        <v>19610</v>
      </c>
      <c r="AR20" s="199">
        <v>8</v>
      </c>
      <c r="AS20" s="199">
        <v>2537638</v>
      </c>
      <c r="AT20" s="199">
        <v>5069</v>
      </c>
      <c r="AU20" s="199"/>
      <c r="AV20" s="199">
        <v>5069</v>
      </c>
      <c r="AW20" s="199"/>
      <c r="AX20" s="199">
        <v>16820</v>
      </c>
      <c r="AY20" s="199">
        <v>3618</v>
      </c>
      <c r="AZ20" s="199">
        <v>3618</v>
      </c>
      <c r="BA20" s="199"/>
      <c r="BB20" s="199"/>
      <c r="BC20" s="199"/>
      <c r="BD20" s="199">
        <v>498816</v>
      </c>
      <c r="BE20" s="199">
        <v>519254</v>
      </c>
      <c r="BF20" s="199">
        <v>3061961</v>
      </c>
      <c r="BG20" s="199">
        <v>187102</v>
      </c>
      <c r="BH20" s="199">
        <v>246567</v>
      </c>
      <c r="BI20" s="199">
        <v>48846</v>
      </c>
      <c r="BJ20" s="199">
        <v>158973</v>
      </c>
      <c r="BK20" s="199">
        <v>641488</v>
      </c>
      <c r="BL20" s="199"/>
      <c r="BM20" s="199"/>
      <c r="BN20" s="199"/>
      <c r="BO20" s="199"/>
      <c r="BP20" s="199"/>
      <c r="BQ20" s="199"/>
      <c r="BR20" s="199"/>
      <c r="BS20" s="199"/>
      <c r="BT20" s="199"/>
      <c r="BU20" s="199"/>
      <c r="BV20" s="199"/>
      <c r="BW20" s="199"/>
      <c r="BX20" s="199">
        <v>2584</v>
      </c>
      <c r="BY20" s="199"/>
      <c r="BZ20" s="199"/>
      <c r="CA20" s="199"/>
      <c r="CB20" s="199"/>
      <c r="CC20" s="199"/>
      <c r="CD20" s="199"/>
      <c r="CE20" s="199"/>
      <c r="CF20" s="199"/>
      <c r="CG20" s="199"/>
      <c r="CH20" s="199"/>
      <c r="CI20" s="199"/>
      <c r="CJ20" s="199"/>
      <c r="CK20" s="199"/>
      <c r="CL20" s="199"/>
      <c r="CM20" s="199"/>
    </row>
    <row r="21" spans="1:91" x14ac:dyDescent="0.3">
      <c r="A21" s="197">
        <v>201712</v>
      </c>
      <c r="B21" s="197">
        <v>9283</v>
      </c>
      <c r="C21" s="198" t="s">
        <v>1134</v>
      </c>
      <c r="D21" s="198" t="s">
        <v>1112</v>
      </c>
      <c r="E21" s="199">
        <v>27433</v>
      </c>
      <c r="F21" s="199">
        <v>1291</v>
      </c>
      <c r="G21" s="199">
        <v>26142</v>
      </c>
      <c r="H21" s="199">
        <v>405</v>
      </c>
      <c r="I21" s="199">
        <v>12123</v>
      </c>
      <c r="J21" s="199">
        <v>1406</v>
      </c>
      <c r="K21" s="199">
        <v>37264</v>
      </c>
      <c r="L21" s="199">
        <v>2171</v>
      </c>
      <c r="M21" s="199">
        <v>0</v>
      </c>
      <c r="N21" s="199">
        <v>30248</v>
      </c>
      <c r="O21" s="199">
        <v>-119</v>
      </c>
      <c r="P21" s="199">
        <v>0</v>
      </c>
      <c r="Q21" s="199">
        <v>1094</v>
      </c>
      <c r="R21" s="199">
        <v>0</v>
      </c>
      <c r="S21" s="199">
        <v>8211</v>
      </c>
      <c r="T21" s="199">
        <v>1197</v>
      </c>
      <c r="U21" s="199">
        <v>7014</v>
      </c>
      <c r="V21" s="199">
        <v>55716</v>
      </c>
      <c r="W21" s="199">
        <v>52197</v>
      </c>
      <c r="X21" s="199">
        <v>386711</v>
      </c>
      <c r="Y21" s="199">
        <v>417986</v>
      </c>
      <c r="Z21" s="199">
        <v>57533</v>
      </c>
      <c r="AA21" s="199">
        <v>0</v>
      </c>
      <c r="AB21" s="199">
        <v>102463</v>
      </c>
      <c r="AC21" s="199">
        <v>14933</v>
      </c>
      <c r="AD21" s="199">
        <v>0</v>
      </c>
      <c r="AE21" s="199">
        <v>14933</v>
      </c>
      <c r="AF21" s="199">
        <v>2349</v>
      </c>
      <c r="AG21" s="199">
        <v>0</v>
      </c>
      <c r="AH21" s="199">
        <v>0</v>
      </c>
      <c r="AI21" s="199">
        <v>0</v>
      </c>
      <c r="AJ21" s="199">
        <v>4374</v>
      </c>
      <c r="AK21" s="199">
        <v>663</v>
      </c>
      <c r="AL21" s="199">
        <v>1094925</v>
      </c>
      <c r="AM21" s="199">
        <v>0</v>
      </c>
      <c r="AN21" s="199">
        <v>843559</v>
      </c>
      <c r="AO21" s="199">
        <v>102463</v>
      </c>
      <c r="AP21" s="199">
        <v>0</v>
      </c>
      <c r="AQ21" s="199">
        <v>12792</v>
      </c>
      <c r="AR21" s="199">
        <v>0</v>
      </c>
      <c r="AS21" s="199">
        <v>959118</v>
      </c>
      <c r="AT21" s="199">
        <v>1412</v>
      </c>
      <c r="AU21" s="199">
        <v>9</v>
      </c>
      <c r="AV21" s="199">
        <v>1562</v>
      </c>
      <c r="AW21" s="199">
        <v>0</v>
      </c>
      <c r="AX21" s="199">
        <v>7268</v>
      </c>
      <c r="AY21" s="199">
        <v>0</v>
      </c>
      <c r="AZ21" s="199">
        <v>0</v>
      </c>
      <c r="BA21" s="199">
        <v>0</v>
      </c>
      <c r="BB21" s="199">
        <v>0</v>
      </c>
      <c r="BC21" s="199">
        <v>0</v>
      </c>
      <c r="BD21" s="199">
        <v>126977</v>
      </c>
      <c r="BE21" s="199">
        <v>134245</v>
      </c>
      <c r="BF21" s="199">
        <v>1094925</v>
      </c>
      <c r="BG21" s="199">
        <v>58048</v>
      </c>
      <c r="BH21" s="199">
        <v>65506</v>
      </c>
      <c r="BI21" s="199">
        <v>71760</v>
      </c>
      <c r="BJ21" s="199">
        <v>15642</v>
      </c>
      <c r="BK21" s="199">
        <v>210956</v>
      </c>
      <c r="BL21" s="199">
        <v>0</v>
      </c>
      <c r="BM21" s="199">
        <v>0</v>
      </c>
      <c r="BN21" s="199">
        <v>0</v>
      </c>
      <c r="BO21" s="199">
        <v>0</v>
      </c>
      <c r="BP21" s="199">
        <v>0</v>
      </c>
      <c r="BQ21" s="199">
        <v>0</v>
      </c>
      <c r="BR21" s="199">
        <v>0</v>
      </c>
      <c r="BS21" s="199">
        <v>0</v>
      </c>
      <c r="BT21" s="199">
        <v>0</v>
      </c>
      <c r="BU21" s="199">
        <v>0</v>
      </c>
      <c r="BV21" s="199">
        <v>0</v>
      </c>
      <c r="BW21" s="199">
        <v>0</v>
      </c>
      <c r="BX21" s="199">
        <v>304</v>
      </c>
      <c r="BY21" s="199">
        <v>0</v>
      </c>
      <c r="BZ21" s="199">
        <v>0</v>
      </c>
      <c r="CA21" s="199">
        <v>141</v>
      </c>
      <c r="CB21" s="199"/>
      <c r="CC21" s="199">
        <v>0</v>
      </c>
      <c r="CD21" s="199">
        <v>0</v>
      </c>
      <c r="CE21" s="199">
        <v>0</v>
      </c>
      <c r="CF21" s="199">
        <v>0</v>
      </c>
      <c r="CG21" s="199">
        <v>0</v>
      </c>
      <c r="CH21" s="199">
        <v>0</v>
      </c>
      <c r="CI21" s="199"/>
      <c r="CJ21" s="199">
        <v>0</v>
      </c>
      <c r="CK21" s="199">
        <v>0</v>
      </c>
      <c r="CL21" s="199">
        <v>0</v>
      </c>
      <c r="CM21" s="199"/>
    </row>
    <row r="22" spans="1:91" x14ac:dyDescent="0.3">
      <c r="A22" s="197">
        <v>201712</v>
      </c>
      <c r="B22" s="197">
        <v>6520</v>
      </c>
      <c r="C22" s="198" t="s">
        <v>1297</v>
      </c>
      <c r="D22" s="198" t="s">
        <v>1112</v>
      </c>
      <c r="E22" s="199">
        <v>113876</v>
      </c>
      <c r="F22" s="199">
        <v>6434</v>
      </c>
      <c r="G22" s="199">
        <v>107442</v>
      </c>
      <c r="H22" s="199">
        <v>3836</v>
      </c>
      <c r="I22" s="199">
        <v>59390</v>
      </c>
      <c r="J22" s="199">
        <v>4803</v>
      </c>
      <c r="K22" s="199">
        <v>165865</v>
      </c>
      <c r="L22" s="199">
        <v>12204</v>
      </c>
      <c r="M22" s="199">
        <v>154</v>
      </c>
      <c r="N22" s="199">
        <v>108603</v>
      </c>
      <c r="O22" s="199">
        <v>2035</v>
      </c>
      <c r="P22" s="199">
        <v>385</v>
      </c>
      <c r="Q22" s="199">
        <v>-3230</v>
      </c>
      <c r="R22" s="199">
        <v>3622</v>
      </c>
      <c r="S22" s="199">
        <v>74053</v>
      </c>
      <c r="T22" s="199">
        <v>12717</v>
      </c>
      <c r="U22" s="199">
        <v>61336</v>
      </c>
      <c r="V22" s="199">
        <v>23496</v>
      </c>
      <c r="W22" s="199">
        <v>279607</v>
      </c>
      <c r="X22" s="199">
        <v>1701429</v>
      </c>
      <c r="Y22" s="199">
        <v>936985</v>
      </c>
      <c r="Z22" s="199">
        <v>171945</v>
      </c>
      <c r="AA22" s="199">
        <v>73018</v>
      </c>
      <c r="AB22" s="199"/>
      <c r="AC22" s="199"/>
      <c r="AD22" s="199"/>
      <c r="AE22" s="199"/>
      <c r="AF22" s="199">
        <v>1635</v>
      </c>
      <c r="AG22" s="199">
        <v>1681</v>
      </c>
      <c r="AH22" s="199">
        <v>2099</v>
      </c>
      <c r="AI22" s="199"/>
      <c r="AJ22" s="199">
        <v>72811</v>
      </c>
      <c r="AK22" s="199">
        <v>2130</v>
      </c>
      <c r="AL22" s="199">
        <v>3270834</v>
      </c>
      <c r="AM22" s="199">
        <v>15280</v>
      </c>
      <c r="AN22" s="199">
        <v>2719847</v>
      </c>
      <c r="AO22" s="199"/>
      <c r="AP22" s="199"/>
      <c r="AQ22" s="199">
        <v>23732</v>
      </c>
      <c r="AR22" s="199">
        <v>2</v>
      </c>
      <c r="AS22" s="199">
        <v>2758861</v>
      </c>
      <c r="AT22" s="199">
        <v>11098</v>
      </c>
      <c r="AU22" s="199">
        <v>1486</v>
      </c>
      <c r="AV22" s="199">
        <v>12584</v>
      </c>
      <c r="AW22" s="199">
        <v>24970</v>
      </c>
      <c r="AX22" s="199">
        <v>21600</v>
      </c>
      <c r="AY22" s="199"/>
      <c r="AZ22" s="199"/>
      <c r="BA22" s="199">
        <v>15941</v>
      </c>
      <c r="BB22" s="199">
        <v>15941</v>
      </c>
      <c r="BC22" s="199"/>
      <c r="BD22" s="199">
        <v>407591</v>
      </c>
      <c r="BE22" s="199">
        <v>474419</v>
      </c>
      <c r="BF22" s="199">
        <v>3270834</v>
      </c>
      <c r="BG22" s="199">
        <v>118242</v>
      </c>
      <c r="BH22" s="199">
        <v>388403</v>
      </c>
      <c r="BI22" s="199">
        <v>94903</v>
      </c>
      <c r="BJ22" s="199">
        <v>54950</v>
      </c>
      <c r="BK22" s="199">
        <v>656498</v>
      </c>
      <c r="BL22" s="199"/>
      <c r="BM22" s="199"/>
      <c r="BN22" s="199"/>
      <c r="BO22" s="199">
        <v>0</v>
      </c>
      <c r="BP22" s="199">
        <v>4000</v>
      </c>
      <c r="BQ22" s="199"/>
      <c r="BR22" s="199"/>
      <c r="BS22" s="199"/>
      <c r="BT22" s="199"/>
      <c r="BU22" s="199"/>
      <c r="BV22" s="199"/>
      <c r="BW22" s="199"/>
      <c r="BX22" s="199">
        <v>0</v>
      </c>
      <c r="BY22" s="199"/>
      <c r="BZ22" s="199"/>
      <c r="CA22" s="199"/>
      <c r="CB22" s="199"/>
      <c r="CC22" s="199">
        <v>29288</v>
      </c>
      <c r="CD22" s="199"/>
      <c r="CE22" s="199"/>
      <c r="CF22" s="199"/>
      <c r="CG22" s="199"/>
      <c r="CH22" s="199"/>
      <c r="CI22" s="199"/>
      <c r="CJ22" s="199">
        <v>2991</v>
      </c>
      <c r="CK22" s="199">
        <v>60</v>
      </c>
      <c r="CL22" s="199">
        <v>0.28000000000000003</v>
      </c>
      <c r="CM22" s="199"/>
    </row>
    <row r="23" spans="1:91" x14ac:dyDescent="0.3">
      <c r="A23" s="197">
        <v>201712</v>
      </c>
      <c r="B23" s="197">
        <v>400</v>
      </c>
      <c r="C23" s="198" t="s">
        <v>1135</v>
      </c>
      <c r="D23" s="198" t="s">
        <v>1112</v>
      </c>
      <c r="E23" s="199">
        <v>536851</v>
      </c>
      <c r="F23" s="199">
        <v>128179</v>
      </c>
      <c r="G23" s="199">
        <v>408671</v>
      </c>
      <c r="H23" s="199">
        <v>2618</v>
      </c>
      <c r="I23" s="199">
        <v>410364</v>
      </c>
      <c r="J23" s="199">
        <v>61886</v>
      </c>
      <c r="K23" s="199">
        <v>759768</v>
      </c>
      <c r="L23" s="199">
        <v>21902</v>
      </c>
      <c r="M23" s="199">
        <v>2552</v>
      </c>
      <c r="N23" s="199">
        <v>531875</v>
      </c>
      <c r="O23" s="199">
        <v>25115</v>
      </c>
      <c r="P23" s="199">
        <v>687</v>
      </c>
      <c r="Q23" s="199">
        <v>18649</v>
      </c>
      <c r="R23" s="199">
        <v>7092</v>
      </c>
      <c r="S23" s="199">
        <v>214987</v>
      </c>
      <c r="T23" s="199">
        <v>44739</v>
      </c>
      <c r="U23" s="199">
        <v>170248</v>
      </c>
      <c r="V23" s="199">
        <v>346835</v>
      </c>
      <c r="W23" s="199">
        <v>3311859</v>
      </c>
      <c r="X23" s="199">
        <v>12666560</v>
      </c>
      <c r="Y23" s="199">
        <v>2317608</v>
      </c>
      <c r="Z23" s="199">
        <v>123480</v>
      </c>
      <c r="AA23" s="199">
        <v>15363</v>
      </c>
      <c r="AB23" s="199">
        <v>0</v>
      </c>
      <c r="AC23" s="199">
        <v>136040</v>
      </c>
      <c r="AD23" s="199">
        <v>0</v>
      </c>
      <c r="AE23" s="199">
        <v>136040</v>
      </c>
      <c r="AF23" s="199">
        <v>17439</v>
      </c>
      <c r="AG23" s="199">
        <v>6162</v>
      </c>
      <c r="AH23" s="199">
        <v>0</v>
      </c>
      <c r="AI23" s="199">
        <v>0</v>
      </c>
      <c r="AJ23" s="199">
        <v>184360</v>
      </c>
      <c r="AK23" s="199">
        <v>30782</v>
      </c>
      <c r="AL23" s="199">
        <v>19211885</v>
      </c>
      <c r="AM23" s="199">
        <v>96268</v>
      </c>
      <c r="AN23" s="199">
        <v>17188945</v>
      </c>
      <c r="AO23" s="199">
        <v>0</v>
      </c>
      <c r="AP23" s="199">
        <v>0</v>
      </c>
      <c r="AQ23" s="199">
        <v>459232</v>
      </c>
      <c r="AR23" s="199">
        <v>712</v>
      </c>
      <c r="AS23" s="199">
        <v>17745158</v>
      </c>
      <c r="AT23" s="199">
        <v>432</v>
      </c>
      <c r="AU23" s="199">
        <v>0</v>
      </c>
      <c r="AV23" s="199">
        <v>21173</v>
      </c>
      <c r="AW23" s="199">
        <v>100000</v>
      </c>
      <c r="AX23" s="199">
        <v>271000</v>
      </c>
      <c r="AY23" s="199">
        <v>41959</v>
      </c>
      <c r="AZ23" s="199">
        <v>44773</v>
      </c>
      <c r="BA23" s="199">
        <v>7639</v>
      </c>
      <c r="BB23" s="199">
        <v>7639</v>
      </c>
      <c r="BC23" s="199">
        <v>0</v>
      </c>
      <c r="BD23" s="199">
        <v>1024957</v>
      </c>
      <c r="BE23" s="199">
        <v>1345555</v>
      </c>
      <c r="BF23" s="199">
        <v>19211885</v>
      </c>
      <c r="BG23" s="199">
        <v>454284</v>
      </c>
      <c r="BH23" s="199">
        <v>1590077</v>
      </c>
      <c r="BI23" s="199">
        <v>1290445</v>
      </c>
      <c r="BJ23" s="199">
        <v>549390</v>
      </c>
      <c r="BK23" s="199">
        <v>3884196</v>
      </c>
      <c r="BL23" s="199">
        <v>0</v>
      </c>
      <c r="BM23" s="199">
        <v>0</v>
      </c>
      <c r="BN23" s="199">
        <v>17047</v>
      </c>
      <c r="BO23" s="199">
        <v>17047</v>
      </c>
      <c r="BP23" s="199">
        <v>55397</v>
      </c>
      <c r="BQ23" s="199">
        <v>0</v>
      </c>
      <c r="BR23" s="199">
        <v>0</v>
      </c>
      <c r="BS23" s="199">
        <v>0</v>
      </c>
      <c r="BT23" s="199">
        <v>0</v>
      </c>
      <c r="BU23" s="199">
        <v>0</v>
      </c>
      <c r="BV23" s="199">
        <v>0</v>
      </c>
      <c r="BW23" s="199">
        <v>0</v>
      </c>
      <c r="BX23" s="199">
        <v>0</v>
      </c>
      <c r="BY23" s="199">
        <v>0</v>
      </c>
      <c r="BZ23" s="199">
        <v>10849</v>
      </c>
      <c r="CA23" s="199">
        <v>9892</v>
      </c>
      <c r="CB23" s="199"/>
      <c r="CC23" s="199">
        <v>0</v>
      </c>
      <c r="CD23" s="199">
        <v>-2814</v>
      </c>
      <c r="CE23" s="199">
        <v>0</v>
      </c>
      <c r="CF23" s="199">
        <v>0</v>
      </c>
      <c r="CG23" s="199">
        <v>0</v>
      </c>
      <c r="CH23" s="199">
        <v>0</v>
      </c>
      <c r="CI23" s="199"/>
      <c r="CJ23" s="199">
        <v>13565</v>
      </c>
      <c r="CK23" s="199">
        <v>1357</v>
      </c>
      <c r="CL23" s="199">
        <v>0.5</v>
      </c>
      <c r="CM23" s="199"/>
    </row>
    <row r="24" spans="1:91" x14ac:dyDescent="0.3">
      <c r="A24" s="197">
        <v>201712</v>
      </c>
      <c r="B24" s="197">
        <v>6771</v>
      </c>
      <c r="C24" s="198" t="s">
        <v>1136</v>
      </c>
      <c r="D24" s="198" t="s">
        <v>1112</v>
      </c>
      <c r="E24" s="199">
        <v>93701</v>
      </c>
      <c r="F24" s="199">
        <v>41100</v>
      </c>
      <c r="G24" s="199">
        <v>52601</v>
      </c>
      <c r="H24" s="199">
        <v>1406</v>
      </c>
      <c r="I24" s="199">
        <v>142923</v>
      </c>
      <c r="J24" s="199">
        <v>9679</v>
      </c>
      <c r="K24" s="199">
        <v>187252</v>
      </c>
      <c r="L24" s="199">
        <v>10019</v>
      </c>
      <c r="M24" s="199">
        <v>4650</v>
      </c>
      <c r="N24" s="199">
        <v>145267</v>
      </c>
      <c r="O24" s="199"/>
      <c r="P24" s="199">
        <v>409</v>
      </c>
      <c r="Q24" s="199">
        <v>-3816</v>
      </c>
      <c r="R24" s="199"/>
      <c r="S24" s="199">
        <v>60060</v>
      </c>
      <c r="T24" s="199">
        <v>12045</v>
      </c>
      <c r="U24" s="199">
        <v>48015</v>
      </c>
      <c r="V24" s="199">
        <v>124965</v>
      </c>
      <c r="W24" s="199">
        <v>265898</v>
      </c>
      <c r="X24" s="199">
        <v>2817719</v>
      </c>
      <c r="Y24" s="199">
        <v>2441359</v>
      </c>
      <c r="Z24" s="199">
        <v>68209</v>
      </c>
      <c r="AA24" s="199"/>
      <c r="AB24" s="199">
        <v>886475</v>
      </c>
      <c r="AC24" s="199">
        <v>0</v>
      </c>
      <c r="AD24" s="199"/>
      <c r="AE24" s="199"/>
      <c r="AF24" s="199"/>
      <c r="AG24" s="199">
        <v>13528</v>
      </c>
      <c r="AH24" s="199"/>
      <c r="AI24" s="199"/>
      <c r="AJ24" s="199">
        <v>95236</v>
      </c>
      <c r="AK24" s="199">
        <v>2562</v>
      </c>
      <c r="AL24" s="199">
        <v>6715950</v>
      </c>
      <c r="AM24" s="199">
        <v>65925</v>
      </c>
      <c r="AN24" s="199">
        <v>5117131</v>
      </c>
      <c r="AO24" s="199">
        <v>886475</v>
      </c>
      <c r="AP24" s="199"/>
      <c r="AQ24" s="199">
        <v>55803</v>
      </c>
      <c r="AR24" s="199">
        <v>1</v>
      </c>
      <c r="AS24" s="199">
        <v>6125335</v>
      </c>
      <c r="AT24" s="199">
        <v>2947</v>
      </c>
      <c r="AU24" s="199"/>
      <c r="AV24" s="199">
        <v>2947</v>
      </c>
      <c r="AW24" s="199">
        <v>250000</v>
      </c>
      <c r="AX24" s="199">
        <v>154100</v>
      </c>
      <c r="AY24" s="199">
        <v>0</v>
      </c>
      <c r="AZ24" s="199"/>
      <c r="BA24" s="199">
        <v>0</v>
      </c>
      <c r="BB24" s="199"/>
      <c r="BC24" s="199"/>
      <c r="BD24" s="199">
        <v>183568</v>
      </c>
      <c r="BE24" s="199">
        <v>337668</v>
      </c>
      <c r="BF24" s="199">
        <v>6715950</v>
      </c>
      <c r="BG24" s="199">
        <v>537509</v>
      </c>
      <c r="BH24" s="199">
        <v>242960</v>
      </c>
      <c r="BI24" s="199"/>
      <c r="BJ24" s="199">
        <v>28174</v>
      </c>
      <c r="BK24" s="199">
        <v>808643</v>
      </c>
      <c r="BL24" s="199"/>
      <c r="BM24" s="199"/>
      <c r="BN24" s="199">
        <v>54198</v>
      </c>
      <c r="BO24" s="199">
        <v>54198</v>
      </c>
      <c r="BP24" s="199"/>
      <c r="BQ24" s="199"/>
      <c r="BR24" s="199"/>
      <c r="BS24" s="199"/>
      <c r="BT24" s="199"/>
      <c r="BU24" s="199"/>
      <c r="BV24" s="199"/>
      <c r="BW24" s="199"/>
      <c r="BX24" s="199"/>
      <c r="BY24" s="199"/>
      <c r="BZ24" s="199"/>
      <c r="CA24" s="199"/>
      <c r="CB24" s="199"/>
      <c r="CC24" s="199"/>
      <c r="CD24" s="199"/>
      <c r="CE24" s="199"/>
      <c r="CF24" s="199"/>
      <c r="CG24" s="199"/>
      <c r="CH24" s="199"/>
      <c r="CI24" s="199"/>
      <c r="CJ24" s="199"/>
      <c r="CK24" s="199"/>
      <c r="CL24" s="199"/>
      <c r="CM24" s="199"/>
    </row>
    <row r="25" spans="1:91" x14ac:dyDescent="0.3">
      <c r="A25" s="197">
        <v>201712</v>
      </c>
      <c r="B25" s="197">
        <v>13460</v>
      </c>
      <c r="C25" s="198" t="s">
        <v>1137</v>
      </c>
      <c r="D25" s="198" t="s">
        <v>1112</v>
      </c>
      <c r="E25" s="199">
        <v>96169</v>
      </c>
      <c r="F25" s="199">
        <v>7304</v>
      </c>
      <c r="G25" s="199">
        <v>88865</v>
      </c>
      <c r="H25" s="199">
        <v>43</v>
      </c>
      <c r="I25" s="199">
        <v>48310</v>
      </c>
      <c r="J25" s="199">
        <v>6501</v>
      </c>
      <c r="K25" s="199">
        <v>130717</v>
      </c>
      <c r="L25" s="199">
        <v>-5605</v>
      </c>
      <c r="M25" s="199">
        <v>437</v>
      </c>
      <c r="N25" s="199">
        <v>106453</v>
      </c>
      <c r="O25" s="199">
        <v>3318</v>
      </c>
      <c r="P25" s="199">
        <v>1573</v>
      </c>
      <c r="Q25" s="199">
        <v>36558</v>
      </c>
      <c r="R25" s="199">
        <v>-48</v>
      </c>
      <c r="S25" s="199">
        <v>-22400</v>
      </c>
      <c r="T25" s="199">
        <v>-3442</v>
      </c>
      <c r="U25" s="199">
        <v>-18958</v>
      </c>
      <c r="V25" s="199">
        <v>559279</v>
      </c>
      <c r="W25" s="199">
        <v>53626</v>
      </c>
      <c r="X25" s="199">
        <v>1752357</v>
      </c>
      <c r="Y25" s="199">
        <v>1051568</v>
      </c>
      <c r="Z25" s="199">
        <v>30730</v>
      </c>
      <c r="AA25" s="199">
        <v>1078</v>
      </c>
      <c r="AB25" s="199"/>
      <c r="AC25" s="199">
        <v>11490</v>
      </c>
      <c r="AD25" s="199"/>
      <c r="AE25" s="199">
        <v>11490</v>
      </c>
      <c r="AF25" s="199">
        <v>3781</v>
      </c>
      <c r="AG25" s="199">
        <v>3011</v>
      </c>
      <c r="AH25" s="199">
        <v>6286</v>
      </c>
      <c r="AI25" s="199"/>
      <c r="AJ25" s="199">
        <v>57782</v>
      </c>
      <c r="AK25" s="199">
        <v>2521</v>
      </c>
      <c r="AL25" s="199">
        <v>3536444</v>
      </c>
      <c r="AM25" s="199">
        <v>83539</v>
      </c>
      <c r="AN25" s="199">
        <v>3065809</v>
      </c>
      <c r="AO25" s="199"/>
      <c r="AP25" s="199"/>
      <c r="AQ25" s="199">
        <v>28231</v>
      </c>
      <c r="AR25" s="199">
        <v>0</v>
      </c>
      <c r="AS25" s="199">
        <v>3177578</v>
      </c>
      <c r="AT25" s="199">
        <v>1472</v>
      </c>
      <c r="AU25" s="199">
        <v>300</v>
      </c>
      <c r="AV25" s="199">
        <v>1936</v>
      </c>
      <c r="AW25" s="199">
        <v>40987</v>
      </c>
      <c r="AX25" s="199">
        <v>166829</v>
      </c>
      <c r="AY25" s="199">
        <v>0</v>
      </c>
      <c r="AZ25" s="199">
        <v>0</v>
      </c>
      <c r="BA25" s="199">
        <v>4708</v>
      </c>
      <c r="BB25" s="199"/>
      <c r="BC25" s="199">
        <v>4708</v>
      </c>
      <c r="BD25" s="199">
        <v>53958</v>
      </c>
      <c r="BE25" s="199">
        <v>315942</v>
      </c>
      <c r="BF25" s="199">
        <v>3536444</v>
      </c>
      <c r="BG25" s="199">
        <v>215783</v>
      </c>
      <c r="BH25" s="199">
        <v>340598</v>
      </c>
      <c r="BI25" s="199"/>
      <c r="BJ25" s="199">
        <v>119481</v>
      </c>
      <c r="BK25" s="199">
        <v>675862</v>
      </c>
      <c r="BL25" s="199"/>
      <c r="BM25" s="199"/>
      <c r="BN25" s="199"/>
      <c r="BO25" s="199"/>
      <c r="BP25" s="199"/>
      <c r="BQ25" s="199"/>
      <c r="BR25" s="199"/>
      <c r="BS25" s="199"/>
      <c r="BT25" s="199"/>
      <c r="BU25" s="199">
        <v>2935</v>
      </c>
      <c r="BV25" s="199"/>
      <c r="BW25" s="199"/>
      <c r="BX25" s="199"/>
      <c r="BY25" s="199"/>
      <c r="BZ25" s="199">
        <v>164</v>
      </c>
      <c r="CA25" s="199"/>
      <c r="CB25" s="199"/>
      <c r="CC25" s="199">
        <v>90446</v>
      </c>
      <c r="CD25" s="199"/>
      <c r="CE25" s="199"/>
      <c r="CF25" s="199"/>
      <c r="CG25" s="199"/>
      <c r="CH25" s="199"/>
      <c r="CI25" s="199"/>
      <c r="CJ25" s="199"/>
      <c r="CK25" s="199"/>
      <c r="CL25" s="199"/>
      <c r="CM25" s="199"/>
    </row>
    <row r="26" spans="1:91" x14ac:dyDescent="0.3">
      <c r="A26" s="197">
        <v>201712</v>
      </c>
      <c r="B26" s="197">
        <v>755</v>
      </c>
      <c r="C26" s="198" t="s">
        <v>1138</v>
      </c>
      <c r="D26" s="198" t="s">
        <v>1112</v>
      </c>
      <c r="E26" s="199">
        <v>279689</v>
      </c>
      <c r="F26" s="199">
        <v>20677</v>
      </c>
      <c r="G26" s="199">
        <v>259011</v>
      </c>
      <c r="H26" s="199">
        <v>1169</v>
      </c>
      <c r="I26" s="199">
        <v>212440</v>
      </c>
      <c r="J26" s="199">
        <v>11238</v>
      </c>
      <c r="K26" s="199">
        <v>461382</v>
      </c>
      <c r="L26" s="199">
        <v>22742</v>
      </c>
      <c r="M26" s="199">
        <v>631</v>
      </c>
      <c r="N26" s="199">
        <v>358048</v>
      </c>
      <c r="O26" s="199">
        <v>7550</v>
      </c>
      <c r="P26" s="199">
        <v>425</v>
      </c>
      <c r="Q26" s="199">
        <v>15477</v>
      </c>
      <c r="R26" s="199">
        <v>18253</v>
      </c>
      <c r="S26" s="199">
        <v>121508</v>
      </c>
      <c r="T26" s="199">
        <v>16535</v>
      </c>
      <c r="U26" s="199">
        <v>104973</v>
      </c>
      <c r="V26" s="199">
        <v>171732</v>
      </c>
      <c r="W26" s="199">
        <v>831145</v>
      </c>
      <c r="X26" s="199">
        <v>5532485</v>
      </c>
      <c r="Y26" s="199">
        <v>2086622</v>
      </c>
      <c r="Z26" s="199">
        <v>230381</v>
      </c>
      <c r="AA26" s="199">
        <v>264142</v>
      </c>
      <c r="AB26" s="199">
        <v>1396207</v>
      </c>
      <c r="AC26" s="199">
        <v>18481</v>
      </c>
      <c r="AD26" s="199">
        <v>16751</v>
      </c>
      <c r="AE26" s="199">
        <v>1730</v>
      </c>
      <c r="AF26" s="199">
        <v>26718</v>
      </c>
      <c r="AG26" s="199">
        <v>0</v>
      </c>
      <c r="AH26" s="199">
        <v>79</v>
      </c>
      <c r="AI26" s="199">
        <v>16500</v>
      </c>
      <c r="AJ26" s="199">
        <v>100060</v>
      </c>
      <c r="AK26" s="199">
        <v>40536</v>
      </c>
      <c r="AL26" s="199">
        <v>10776114</v>
      </c>
      <c r="AM26" s="199">
        <v>86527</v>
      </c>
      <c r="AN26" s="199">
        <v>7885430</v>
      </c>
      <c r="AO26" s="199">
        <v>1396207</v>
      </c>
      <c r="AP26" s="199">
        <v>0</v>
      </c>
      <c r="AQ26" s="199">
        <v>220456</v>
      </c>
      <c r="AR26" s="199">
        <v>916</v>
      </c>
      <c r="AS26" s="199">
        <v>9593105</v>
      </c>
      <c r="AT26" s="199">
        <v>5575</v>
      </c>
      <c r="AU26" s="199">
        <v>0</v>
      </c>
      <c r="AV26" s="199">
        <v>5575</v>
      </c>
      <c r="AW26" s="199">
        <v>49885</v>
      </c>
      <c r="AX26" s="199">
        <v>543238</v>
      </c>
      <c r="AY26" s="199">
        <v>1077</v>
      </c>
      <c r="AZ26" s="199">
        <v>1195</v>
      </c>
      <c r="BA26" s="199">
        <v>0</v>
      </c>
      <c r="BB26" s="199">
        <v>0</v>
      </c>
      <c r="BC26" s="199">
        <v>0</v>
      </c>
      <c r="BD26" s="199">
        <v>583234</v>
      </c>
      <c r="BE26" s="199">
        <v>1127549</v>
      </c>
      <c r="BF26" s="199">
        <v>10776114</v>
      </c>
      <c r="BG26" s="199">
        <v>799230</v>
      </c>
      <c r="BH26" s="199">
        <v>1111557</v>
      </c>
      <c r="BI26" s="199">
        <v>65356</v>
      </c>
      <c r="BJ26" s="199">
        <v>490931</v>
      </c>
      <c r="BK26" s="199">
        <v>2467074</v>
      </c>
      <c r="BL26" s="199">
        <v>0</v>
      </c>
      <c r="BM26" s="199">
        <v>0</v>
      </c>
      <c r="BN26" s="199">
        <v>248420</v>
      </c>
      <c r="BO26" s="199">
        <v>248420</v>
      </c>
      <c r="BP26" s="199">
        <v>0</v>
      </c>
      <c r="BQ26" s="199">
        <v>0</v>
      </c>
      <c r="BR26" s="199">
        <v>0</v>
      </c>
      <c r="BS26" s="199">
        <v>1838</v>
      </c>
      <c r="BT26" s="199">
        <v>0</v>
      </c>
      <c r="BU26" s="199">
        <v>59188</v>
      </c>
      <c r="BV26" s="199">
        <v>0</v>
      </c>
      <c r="BW26" s="199">
        <v>0</v>
      </c>
      <c r="BX26" s="199">
        <v>3568</v>
      </c>
      <c r="BY26" s="199">
        <v>0</v>
      </c>
      <c r="BZ26" s="199">
        <v>0</v>
      </c>
      <c r="CA26" s="199">
        <v>0</v>
      </c>
      <c r="CB26" s="199"/>
      <c r="CC26" s="199">
        <v>0</v>
      </c>
      <c r="CD26" s="199">
        <v>0</v>
      </c>
      <c r="CE26" s="199">
        <v>-118</v>
      </c>
      <c r="CF26" s="199">
        <v>0</v>
      </c>
      <c r="CG26" s="199">
        <v>0</v>
      </c>
      <c r="CH26" s="199">
        <v>0</v>
      </c>
      <c r="CI26" s="199"/>
      <c r="CJ26" s="199">
        <v>0</v>
      </c>
      <c r="CK26" s="199">
        <v>0</v>
      </c>
      <c r="CL26" s="199">
        <v>0</v>
      </c>
      <c r="CM26" s="199"/>
    </row>
    <row r="27" spans="1:91" x14ac:dyDescent="0.3">
      <c r="A27" s="197">
        <v>201712</v>
      </c>
      <c r="B27" s="197">
        <v>6140</v>
      </c>
      <c r="C27" s="198" t="s">
        <v>1139</v>
      </c>
      <c r="D27" s="198" t="s">
        <v>1112</v>
      </c>
      <c r="E27" s="199">
        <v>88334</v>
      </c>
      <c r="F27" s="199">
        <v>3773</v>
      </c>
      <c r="G27" s="199">
        <v>84562</v>
      </c>
      <c r="H27" s="199">
        <v>866</v>
      </c>
      <c r="I27" s="199">
        <v>67076</v>
      </c>
      <c r="J27" s="199">
        <v>8121</v>
      </c>
      <c r="K27" s="199">
        <v>144382</v>
      </c>
      <c r="L27" s="199">
        <v>1831</v>
      </c>
      <c r="M27" s="199">
        <v>462</v>
      </c>
      <c r="N27" s="199">
        <v>102399</v>
      </c>
      <c r="O27" s="199">
        <v>2515</v>
      </c>
      <c r="P27" s="199">
        <v>15</v>
      </c>
      <c r="Q27" s="199">
        <v>4089</v>
      </c>
      <c r="R27" s="199"/>
      <c r="S27" s="199">
        <v>37657</v>
      </c>
      <c r="T27" s="199">
        <v>8293</v>
      </c>
      <c r="U27" s="199">
        <v>29364</v>
      </c>
      <c r="V27" s="199">
        <v>68127</v>
      </c>
      <c r="W27" s="199">
        <v>539392</v>
      </c>
      <c r="X27" s="199">
        <v>1425541</v>
      </c>
      <c r="Y27" s="199">
        <v>462580</v>
      </c>
      <c r="Z27" s="199">
        <v>84607</v>
      </c>
      <c r="AA27" s="199"/>
      <c r="AB27" s="199"/>
      <c r="AC27" s="199">
        <v>23868</v>
      </c>
      <c r="AD27" s="199">
        <v>10015</v>
      </c>
      <c r="AE27" s="199">
        <v>13853</v>
      </c>
      <c r="AF27" s="199">
        <v>4138</v>
      </c>
      <c r="AG27" s="199">
        <v>0</v>
      </c>
      <c r="AH27" s="199">
        <v>870</v>
      </c>
      <c r="AI27" s="199"/>
      <c r="AJ27" s="199">
        <v>80535</v>
      </c>
      <c r="AK27" s="199">
        <v>2094</v>
      </c>
      <c r="AL27" s="199">
        <v>2692643</v>
      </c>
      <c r="AM27" s="199">
        <v>56941</v>
      </c>
      <c r="AN27" s="199">
        <v>2187927</v>
      </c>
      <c r="AO27" s="199"/>
      <c r="AP27" s="199"/>
      <c r="AQ27" s="199">
        <v>43187</v>
      </c>
      <c r="AR27" s="199">
        <v>2</v>
      </c>
      <c r="AS27" s="199">
        <v>2289316</v>
      </c>
      <c r="AT27" s="199">
        <v>7263</v>
      </c>
      <c r="AU27" s="199">
        <v>2934</v>
      </c>
      <c r="AV27" s="199">
        <v>16420</v>
      </c>
      <c r="AW27" s="199">
        <v>34705</v>
      </c>
      <c r="AX27" s="199">
        <v>24000</v>
      </c>
      <c r="AY27" s="199">
        <v>0</v>
      </c>
      <c r="AZ27" s="199">
        <v>0</v>
      </c>
      <c r="BA27" s="199">
        <v>34475</v>
      </c>
      <c r="BB27" s="199"/>
      <c r="BC27" s="199">
        <v>34475</v>
      </c>
      <c r="BD27" s="199">
        <v>293727</v>
      </c>
      <c r="BE27" s="199">
        <v>352202</v>
      </c>
      <c r="BF27" s="199">
        <v>2692643</v>
      </c>
      <c r="BG27" s="199">
        <v>144338</v>
      </c>
      <c r="BH27" s="199">
        <v>443303</v>
      </c>
      <c r="BI27" s="199">
        <v>11905</v>
      </c>
      <c r="BJ27" s="199">
        <v>174190</v>
      </c>
      <c r="BK27" s="199">
        <v>773737</v>
      </c>
      <c r="BL27" s="199"/>
      <c r="BM27" s="199"/>
      <c r="BN27" s="199">
        <v>1914</v>
      </c>
      <c r="BO27" s="199">
        <v>1914</v>
      </c>
      <c r="BP27" s="199">
        <v>891</v>
      </c>
      <c r="BQ27" s="199"/>
      <c r="BR27" s="199"/>
      <c r="BS27" s="199"/>
      <c r="BT27" s="199"/>
      <c r="BU27" s="199"/>
      <c r="BV27" s="199"/>
      <c r="BW27" s="199"/>
      <c r="BX27" s="199">
        <v>1259</v>
      </c>
      <c r="BY27" s="199"/>
      <c r="BZ27" s="199">
        <v>6223</v>
      </c>
      <c r="CA27" s="199"/>
      <c r="CB27" s="199"/>
      <c r="CC27" s="199"/>
      <c r="CD27" s="199"/>
      <c r="CE27" s="199"/>
      <c r="CF27" s="199"/>
      <c r="CG27" s="199"/>
      <c r="CH27" s="199"/>
      <c r="CI27" s="199"/>
      <c r="CJ27" s="199">
        <v>11906</v>
      </c>
      <c r="CK27" s="199">
        <v>238</v>
      </c>
      <c r="CL27" s="199">
        <v>0.99</v>
      </c>
      <c r="CM27" s="199"/>
    </row>
    <row r="28" spans="1:91" x14ac:dyDescent="0.3">
      <c r="A28" s="197">
        <v>201712</v>
      </c>
      <c r="B28" s="197">
        <v>6860</v>
      </c>
      <c r="C28" s="198" t="s">
        <v>1140</v>
      </c>
      <c r="D28" s="198" t="s">
        <v>1112</v>
      </c>
      <c r="E28" s="199">
        <v>96363</v>
      </c>
      <c r="F28" s="199">
        <v>11047</v>
      </c>
      <c r="G28" s="199">
        <v>85316</v>
      </c>
      <c r="H28" s="199">
        <v>2182</v>
      </c>
      <c r="I28" s="199">
        <v>80650</v>
      </c>
      <c r="J28" s="199">
        <v>2222</v>
      </c>
      <c r="K28" s="199">
        <v>165926</v>
      </c>
      <c r="L28" s="199">
        <v>11496</v>
      </c>
      <c r="M28" s="199"/>
      <c r="N28" s="199">
        <v>114201</v>
      </c>
      <c r="O28" s="199">
        <v>5843</v>
      </c>
      <c r="P28" s="199">
        <v>125</v>
      </c>
      <c r="Q28" s="199">
        <v>-1565</v>
      </c>
      <c r="R28" s="199">
        <v>6888</v>
      </c>
      <c r="S28" s="199">
        <v>65706</v>
      </c>
      <c r="T28" s="199">
        <v>12493</v>
      </c>
      <c r="U28" s="199">
        <v>53213</v>
      </c>
      <c r="V28" s="199">
        <v>70183</v>
      </c>
      <c r="W28" s="199">
        <v>520916</v>
      </c>
      <c r="X28" s="199">
        <v>1591567</v>
      </c>
      <c r="Y28" s="199">
        <v>601194</v>
      </c>
      <c r="Z28" s="199">
        <v>106195</v>
      </c>
      <c r="AA28" s="199">
        <v>26647</v>
      </c>
      <c r="AB28" s="199">
        <v>88736</v>
      </c>
      <c r="AC28" s="199">
        <v>32206</v>
      </c>
      <c r="AD28" s="199"/>
      <c r="AE28" s="199">
        <v>32206</v>
      </c>
      <c r="AF28" s="199">
        <v>3796</v>
      </c>
      <c r="AG28" s="199">
        <v>1114</v>
      </c>
      <c r="AH28" s="199">
        <v>3274</v>
      </c>
      <c r="AI28" s="199"/>
      <c r="AJ28" s="199">
        <v>22283</v>
      </c>
      <c r="AK28" s="199">
        <v>2797</v>
      </c>
      <c r="AL28" s="199">
        <v>3071181</v>
      </c>
      <c r="AM28" s="199">
        <v>70507</v>
      </c>
      <c r="AN28" s="199">
        <v>2448659</v>
      </c>
      <c r="AO28" s="199">
        <v>88736</v>
      </c>
      <c r="AP28" s="199"/>
      <c r="AQ28" s="199">
        <v>23117</v>
      </c>
      <c r="AR28" s="199">
        <v>219</v>
      </c>
      <c r="AS28" s="199">
        <v>2631238</v>
      </c>
      <c r="AT28" s="199">
        <v>3061</v>
      </c>
      <c r="AU28" s="199"/>
      <c r="AV28" s="199">
        <v>10429</v>
      </c>
      <c r="AW28" s="199">
        <v>39873</v>
      </c>
      <c r="AX28" s="199">
        <v>33000</v>
      </c>
      <c r="AY28" s="199">
        <v>-3837</v>
      </c>
      <c r="AZ28" s="199">
        <v>-3837</v>
      </c>
      <c r="BA28" s="199">
        <v>16347</v>
      </c>
      <c r="BB28" s="199">
        <v>16347</v>
      </c>
      <c r="BC28" s="199"/>
      <c r="BD28" s="199">
        <v>344131</v>
      </c>
      <c r="BE28" s="199">
        <v>389641</v>
      </c>
      <c r="BF28" s="199">
        <v>3071181</v>
      </c>
      <c r="BG28" s="199">
        <v>436502</v>
      </c>
      <c r="BH28" s="199">
        <v>413655</v>
      </c>
      <c r="BI28" s="199"/>
      <c r="BJ28" s="199">
        <v>53283</v>
      </c>
      <c r="BK28" s="199">
        <v>903440</v>
      </c>
      <c r="BL28" s="199"/>
      <c r="BM28" s="199"/>
      <c r="BN28" s="199"/>
      <c r="BO28" s="199"/>
      <c r="BP28" s="199"/>
      <c r="BQ28" s="199"/>
      <c r="BR28" s="199"/>
      <c r="BS28" s="199"/>
      <c r="BT28" s="199"/>
      <c r="BU28" s="199">
        <v>273</v>
      </c>
      <c r="BV28" s="199"/>
      <c r="BW28" s="199"/>
      <c r="BX28" s="199"/>
      <c r="BY28" s="199"/>
      <c r="BZ28" s="199">
        <v>7368</v>
      </c>
      <c r="CA28" s="199"/>
      <c r="CB28" s="199"/>
      <c r="CC28" s="199"/>
      <c r="CD28" s="199"/>
      <c r="CE28" s="199"/>
      <c r="CF28" s="199"/>
      <c r="CG28" s="199"/>
      <c r="CH28" s="199"/>
      <c r="CI28" s="199"/>
      <c r="CJ28" s="199">
        <v>1428</v>
      </c>
      <c r="CK28" s="199">
        <v>143</v>
      </c>
      <c r="CL28" s="199">
        <v>0.4</v>
      </c>
      <c r="CM28" s="199"/>
    </row>
    <row r="29" spans="1:91" x14ac:dyDescent="0.3">
      <c r="A29" s="197">
        <v>201712</v>
      </c>
      <c r="B29" s="197">
        <v>8099</v>
      </c>
      <c r="C29" s="198" t="s">
        <v>1141</v>
      </c>
      <c r="D29" s="198" t="s">
        <v>1112</v>
      </c>
      <c r="E29" s="199">
        <v>569832</v>
      </c>
      <c r="F29" s="199">
        <v>36918</v>
      </c>
      <c r="G29" s="199">
        <v>532914</v>
      </c>
      <c r="H29" s="199">
        <v>8853</v>
      </c>
      <c r="I29" s="199">
        <v>374679</v>
      </c>
      <c r="J29" s="199">
        <v>18518</v>
      </c>
      <c r="K29" s="199">
        <v>897928</v>
      </c>
      <c r="L29" s="199">
        <v>68052</v>
      </c>
      <c r="M29" s="199">
        <v>1069</v>
      </c>
      <c r="N29" s="199">
        <v>502321</v>
      </c>
      <c r="O29" s="199">
        <v>28738</v>
      </c>
      <c r="P29" s="199">
        <v>1477</v>
      </c>
      <c r="Q29" s="199">
        <v>95366</v>
      </c>
      <c r="R29" s="199">
        <v>-21</v>
      </c>
      <c r="S29" s="199">
        <v>339126</v>
      </c>
      <c r="T29" s="199">
        <v>69414</v>
      </c>
      <c r="U29" s="199">
        <v>269712</v>
      </c>
      <c r="V29" s="199">
        <v>361495</v>
      </c>
      <c r="W29" s="199">
        <v>614793</v>
      </c>
      <c r="X29" s="199">
        <v>11822101</v>
      </c>
      <c r="Y29" s="199">
        <v>2660926</v>
      </c>
      <c r="Z29" s="199">
        <v>600562</v>
      </c>
      <c r="AA29" s="199">
        <v>11499</v>
      </c>
      <c r="AB29" s="199">
        <v>3614299</v>
      </c>
      <c r="AC29" s="199">
        <v>227045</v>
      </c>
      <c r="AD29" s="199">
        <v>33175</v>
      </c>
      <c r="AE29" s="199">
        <v>193870</v>
      </c>
      <c r="AF29" s="199">
        <v>9818</v>
      </c>
      <c r="AG29" s="199">
        <v>3240</v>
      </c>
      <c r="AH29" s="199"/>
      <c r="AI29" s="199">
        <v>2185</v>
      </c>
      <c r="AJ29" s="199">
        <v>145206</v>
      </c>
      <c r="AK29" s="199">
        <v>21196</v>
      </c>
      <c r="AL29" s="199">
        <v>20527384</v>
      </c>
      <c r="AM29" s="199">
        <v>313921</v>
      </c>
      <c r="AN29" s="199">
        <v>12944010</v>
      </c>
      <c r="AO29" s="199">
        <v>3799392</v>
      </c>
      <c r="AP29" s="199"/>
      <c r="AQ29" s="199">
        <v>190694</v>
      </c>
      <c r="AR29" s="199">
        <v>1569</v>
      </c>
      <c r="AS29" s="199">
        <v>17249586</v>
      </c>
      <c r="AT29" s="199">
        <v>20893</v>
      </c>
      <c r="AU29" s="199">
        <v>5220</v>
      </c>
      <c r="AV29" s="199">
        <v>52852</v>
      </c>
      <c r="AW29" s="199">
        <v>272779</v>
      </c>
      <c r="AX29" s="199">
        <v>183645</v>
      </c>
      <c r="AY29" s="199">
        <v>16430</v>
      </c>
      <c r="AZ29" s="199">
        <v>16430</v>
      </c>
      <c r="BA29" s="199">
        <v>3254</v>
      </c>
      <c r="BB29" s="199">
        <v>3254</v>
      </c>
      <c r="BC29" s="199"/>
      <c r="BD29" s="199">
        <v>2748838</v>
      </c>
      <c r="BE29" s="199">
        <v>2952167</v>
      </c>
      <c r="BF29" s="199">
        <v>20527384</v>
      </c>
      <c r="BG29" s="199">
        <v>3335191</v>
      </c>
      <c r="BH29" s="199">
        <v>905827</v>
      </c>
      <c r="BI29" s="199">
        <v>19831</v>
      </c>
      <c r="BJ29" s="199">
        <v>413675</v>
      </c>
      <c r="BK29" s="199">
        <v>4674524</v>
      </c>
      <c r="BL29" s="199"/>
      <c r="BM29" s="199"/>
      <c r="BN29" s="199"/>
      <c r="BO29" s="199"/>
      <c r="BP29" s="199">
        <v>433019</v>
      </c>
      <c r="BQ29" s="199"/>
      <c r="BR29" s="199"/>
      <c r="BS29" s="199"/>
      <c r="BT29" s="199"/>
      <c r="BU29" s="199"/>
      <c r="BV29" s="199"/>
      <c r="BW29" s="199"/>
      <c r="BX29" s="199"/>
      <c r="BY29" s="199"/>
      <c r="BZ29" s="199">
        <v>11669</v>
      </c>
      <c r="CA29" s="199">
        <v>15070</v>
      </c>
      <c r="CB29" s="199"/>
      <c r="CC29" s="199"/>
      <c r="CD29" s="199"/>
      <c r="CE29" s="199"/>
      <c r="CF29" s="199"/>
      <c r="CG29" s="199"/>
      <c r="CH29" s="199"/>
      <c r="CI29" s="199"/>
      <c r="CJ29" s="199">
        <v>17483</v>
      </c>
      <c r="CK29" s="199">
        <v>175</v>
      </c>
      <c r="CL29" s="199">
        <v>0.1</v>
      </c>
      <c r="CM29" s="199"/>
    </row>
    <row r="30" spans="1:91" x14ac:dyDescent="0.3">
      <c r="A30" s="197">
        <v>201712</v>
      </c>
      <c r="B30" s="197">
        <v>8117</v>
      </c>
      <c r="C30" s="198" t="s">
        <v>1142</v>
      </c>
      <c r="D30" s="198" t="s">
        <v>1112</v>
      </c>
      <c r="E30" s="199">
        <v>1527841</v>
      </c>
      <c r="F30" s="199">
        <v>82274</v>
      </c>
      <c r="G30" s="199">
        <v>1445567</v>
      </c>
      <c r="H30" s="199">
        <v>11738</v>
      </c>
      <c r="I30" s="199">
        <v>1675146</v>
      </c>
      <c r="J30" s="199">
        <v>315213</v>
      </c>
      <c r="K30" s="199">
        <v>2817238</v>
      </c>
      <c r="L30" s="199">
        <v>2563408</v>
      </c>
      <c r="M30" s="199">
        <v>4353</v>
      </c>
      <c r="N30" s="199">
        <v>1712317</v>
      </c>
      <c r="O30" s="199">
        <v>11790</v>
      </c>
      <c r="P30" s="199">
        <v>25391</v>
      </c>
      <c r="Q30" s="199">
        <v>-123143</v>
      </c>
      <c r="R30" s="199">
        <v>216719</v>
      </c>
      <c r="S30" s="199">
        <v>3975363</v>
      </c>
      <c r="T30" s="199">
        <v>842515</v>
      </c>
      <c r="U30" s="199">
        <v>3132848</v>
      </c>
      <c r="V30" s="199">
        <v>1893155</v>
      </c>
      <c r="W30" s="199">
        <v>18097211</v>
      </c>
      <c r="X30" s="199">
        <v>54408199</v>
      </c>
      <c r="Y30" s="199">
        <v>42884823</v>
      </c>
      <c r="Z30" s="199">
        <v>217245</v>
      </c>
      <c r="AA30" s="199">
        <v>1395629</v>
      </c>
      <c r="AB30" s="199"/>
      <c r="AC30" s="199">
        <v>0</v>
      </c>
      <c r="AD30" s="199"/>
      <c r="AE30" s="199"/>
      <c r="AF30" s="199"/>
      <c r="AG30" s="199"/>
      <c r="AH30" s="199">
        <v>144125</v>
      </c>
      <c r="AI30" s="199"/>
      <c r="AJ30" s="199">
        <v>22350646</v>
      </c>
      <c r="AK30" s="199">
        <v>238247</v>
      </c>
      <c r="AL30" s="199">
        <v>172924630</v>
      </c>
      <c r="AM30" s="199">
        <v>39948307</v>
      </c>
      <c r="AN30" s="199">
        <v>76610108</v>
      </c>
      <c r="AO30" s="199"/>
      <c r="AP30" s="199">
        <v>13975976</v>
      </c>
      <c r="AQ30" s="199">
        <v>13921582</v>
      </c>
      <c r="AR30" s="199">
        <v>5857</v>
      </c>
      <c r="AS30" s="199">
        <v>150936689</v>
      </c>
      <c r="AT30" s="199">
        <v>58295</v>
      </c>
      <c r="AU30" s="199">
        <v>52703</v>
      </c>
      <c r="AV30" s="199">
        <v>110998</v>
      </c>
      <c r="AW30" s="199">
        <v>2000000</v>
      </c>
      <c r="AX30" s="199">
        <v>8045000</v>
      </c>
      <c r="AY30" s="199">
        <v>0</v>
      </c>
      <c r="AZ30" s="199"/>
      <c r="BA30" s="199">
        <v>930493</v>
      </c>
      <c r="BB30" s="199">
        <v>930493</v>
      </c>
      <c r="BC30" s="199"/>
      <c r="BD30" s="199">
        <v>10901450</v>
      </c>
      <c r="BE30" s="199">
        <v>19876943</v>
      </c>
      <c r="BF30" s="199">
        <v>172924630</v>
      </c>
      <c r="BG30" s="199">
        <v>14099665</v>
      </c>
      <c r="BH30" s="199">
        <v>5415592</v>
      </c>
      <c r="BI30" s="199">
        <v>249167</v>
      </c>
      <c r="BJ30" s="199">
        <v>5684330</v>
      </c>
      <c r="BK30" s="199">
        <v>25448754</v>
      </c>
      <c r="BL30" s="199">
        <v>6617367</v>
      </c>
      <c r="BM30" s="199"/>
      <c r="BN30" s="199">
        <v>108546</v>
      </c>
      <c r="BO30" s="199">
        <v>6725913</v>
      </c>
      <c r="BP30" s="199">
        <v>13541</v>
      </c>
      <c r="BQ30" s="199"/>
      <c r="BR30" s="199"/>
      <c r="BS30" s="199">
        <v>27566157</v>
      </c>
      <c r="BT30" s="199">
        <v>3711159</v>
      </c>
      <c r="BU30" s="199">
        <v>4493</v>
      </c>
      <c r="BV30" s="199"/>
      <c r="BW30" s="199">
        <v>6473479</v>
      </c>
      <c r="BX30" s="199">
        <v>1380</v>
      </c>
      <c r="BY30" s="199"/>
      <c r="BZ30" s="199"/>
      <c r="CA30" s="199"/>
      <c r="CB30" s="199"/>
      <c r="CC30" s="199"/>
      <c r="CD30" s="199"/>
      <c r="CE30" s="199"/>
      <c r="CF30" s="199"/>
      <c r="CG30" s="199"/>
      <c r="CH30" s="199"/>
      <c r="CI30" s="199"/>
      <c r="CJ30" s="199"/>
      <c r="CK30" s="199"/>
      <c r="CL30" s="199"/>
      <c r="CM30" s="199"/>
    </row>
    <row r="31" spans="1:91" x14ac:dyDescent="0.3">
      <c r="A31" s="197">
        <v>201712</v>
      </c>
      <c r="B31" s="197">
        <v>7570</v>
      </c>
      <c r="C31" s="198" t="s">
        <v>1143</v>
      </c>
      <c r="D31" s="198" t="s">
        <v>1112</v>
      </c>
      <c r="E31" s="199">
        <v>69338</v>
      </c>
      <c r="F31" s="199">
        <v>2481</v>
      </c>
      <c r="G31" s="199">
        <v>66857</v>
      </c>
      <c r="H31" s="199">
        <v>0</v>
      </c>
      <c r="I31" s="199">
        <v>6627</v>
      </c>
      <c r="J31" s="199">
        <v>2746</v>
      </c>
      <c r="K31" s="199">
        <v>70738</v>
      </c>
      <c r="L31" s="199">
        <v>-2139</v>
      </c>
      <c r="M31" s="199">
        <v>0</v>
      </c>
      <c r="N31" s="199">
        <v>58898</v>
      </c>
      <c r="O31" s="199">
        <v>0</v>
      </c>
      <c r="P31" s="199">
        <v>15</v>
      </c>
      <c r="Q31" s="199">
        <v>4358</v>
      </c>
      <c r="R31" s="199">
        <v>0</v>
      </c>
      <c r="S31" s="199">
        <v>5329</v>
      </c>
      <c r="T31" s="199">
        <v>1486</v>
      </c>
      <c r="U31" s="199">
        <v>3843</v>
      </c>
      <c r="V31" s="199">
        <v>49223</v>
      </c>
      <c r="W31" s="199">
        <v>80693</v>
      </c>
      <c r="X31" s="199">
        <v>1043516</v>
      </c>
      <c r="Y31" s="199">
        <v>411887</v>
      </c>
      <c r="Z31" s="199">
        <v>29092</v>
      </c>
      <c r="AA31" s="199">
        <v>0</v>
      </c>
      <c r="AB31" s="199">
        <v>49686</v>
      </c>
      <c r="AC31" s="199">
        <v>0</v>
      </c>
      <c r="AD31" s="199">
        <v>0</v>
      </c>
      <c r="AE31" s="199">
        <v>0</v>
      </c>
      <c r="AF31" s="199">
        <v>0</v>
      </c>
      <c r="AG31" s="199">
        <v>0</v>
      </c>
      <c r="AH31" s="199">
        <v>1106</v>
      </c>
      <c r="AI31" s="199">
        <v>0</v>
      </c>
      <c r="AJ31" s="199">
        <v>46512</v>
      </c>
      <c r="AK31" s="199">
        <v>0</v>
      </c>
      <c r="AL31" s="199">
        <v>1711715</v>
      </c>
      <c r="AM31" s="199">
        <v>11933</v>
      </c>
      <c r="AN31" s="199">
        <v>1390640</v>
      </c>
      <c r="AO31" s="199">
        <v>49686</v>
      </c>
      <c r="AP31" s="199">
        <v>0</v>
      </c>
      <c r="AQ31" s="199">
        <v>5119</v>
      </c>
      <c r="AR31" s="199">
        <v>0</v>
      </c>
      <c r="AS31" s="199">
        <v>1457378</v>
      </c>
      <c r="AT31" s="199">
        <v>0</v>
      </c>
      <c r="AU31" s="199">
        <v>30</v>
      </c>
      <c r="AV31" s="199">
        <v>30</v>
      </c>
      <c r="AW31" s="199">
        <v>0</v>
      </c>
      <c r="AX31" s="199">
        <v>60000</v>
      </c>
      <c r="AY31" s="199">
        <v>0</v>
      </c>
      <c r="AZ31" s="199">
        <v>0</v>
      </c>
      <c r="BA31" s="199">
        <v>0</v>
      </c>
      <c r="BB31" s="199">
        <v>0</v>
      </c>
      <c r="BC31" s="199">
        <v>0</v>
      </c>
      <c r="BD31" s="199">
        <v>194306</v>
      </c>
      <c r="BE31" s="199">
        <v>254306</v>
      </c>
      <c r="BF31" s="199">
        <v>1711715</v>
      </c>
      <c r="BG31" s="199"/>
      <c r="BH31" s="199"/>
      <c r="BI31" s="199"/>
      <c r="BJ31" s="199">
        <v>104750</v>
      </c>
      <c r="BK31" s="199">
        <v>104750</v>
      </c>
      <c r="BL31" s="199"/>
      <c r="BM31" s="199"/>
      <c r="BN31" s="199">
        <v>44548</v>
      </c>
      <c r="BO31" s="199">
        <v>44548</v>
      </c>
      <c r="BP31" s="199">
        <v>0</v>
      </c>
      <c r="BQ31" s="199">
        <v>0</v>
      </c>
      <c r="BR31" s="199">
        <v>0</v>
      </c>
      <c r="BS31" s="199"/>
      <c r="BT31" s="199">
        <v>0</v>
      </c>
      <c r="BU31" s="199">
        <v>0</v>
      </c>
      <c r="BV31" s="199">
        <v>0</v>
      </c>
      <c r="BW31" s="199">
        <v>0</v>
      </c>
      <c r="BX31" s="199">
        <v>0</v>
      </c>
      <c r="BY31" s="199">
        <v>0</v>
      </c>
      <c r="BZ31" s="199">
        <v>0</v>
      </c>
      <c r="CA31" s="199">
        <v>0</v>
      </c>
      <c r="CB31" s="199">
        <v>0</v>
      </c>
      <c r="CC31" s="199">
        <v>0</v>
      </c>
      <c r="CD31" s="199">
        <v>0</v>
      </c>
      <c r="CE31" s="199">
        <v>0</v>
      </c>
      <c r="CF31" s="199">
        <v>0</v>
      </c>
      <c r="CG31" s="199">
        <v>0</v>
      </c>
      <c r="CH31" s="199">
        <v>0</v>
      </c>
      <c r="CI31" s="199">
        <v>0</v>
      </c>
      <c r="CJ31" s="199"/>
      <c r="CK31" s="199"/>
      <c r="CL31" s="199"/>
      <c r="CM31" s="199"/>
    </row>
    <row r="32" spans="1:91" x14ac:dyDescent="0.3">
      <c r="A32" s="197">
        <v>201712</v>
      </c>
      <c r="B32" s="197">
        <v>7670</v>
      </c>
      <c r="C32" s="198" t="s">
        <v>1294</v>
      </c>
      <c r="D32" s="198" t="s">
        <v>1112</v>
      </c>
      <c r="E32" s="199">
        <v>694136</v>
      </c>
      <c r="F32" s="199">
        <v>53094</v>
      </c>
      <c r="G32" s="199">
        <v>641042</v>
      </c>
      <c r="H32" s="199">
        <v>10258</v>
      </c>
      <c r="I32" s="199">
        <v>322717</v>
      </c>
      <c r="J32" s="199">
        <v>42486</v>
      </c>
      <c r="K32" s="199">
        <v>931531</v>
      </c>
      <c r="L32" s="199">
        <v>143225</v>
      </c>
      <c r="M32" s="199">
        <v>4979</v>
      </c>
      <c r="N32" s="199">
        <v>327024</v>
      </c>
      <c r="O32" s="199">
        <v>4249</v>
      </c>
      <c r="P32" s="199">
        <v>3174</v>
      </c>
      <c r="Q32" s="199">
        <v>10320</v>
      </c>
      <c r="R32" s="199">
        <v>-20</v>
      </c>
      <c r="S32" s="199">
        <v>734948</v>
      </c>
      <c r="T32" s="199">
        <v>146308</v>
      </c>
      <c r="U32" s="199">
        <v>588640</v>
      </c>
      <c r="V32" s="199">
        <v>308211</v>
      </c>
      <c r="W32" s="199">
        <v>1211577</v>
      </c>
      <c r="X32" s="199">
        <v>19350866</v>
      </c>
      <c r="Y32" s="199">
        <v>3952614</v>
      </c>
      <c r="Z32" s="199">
        <v>621285</v>
      </c>
      <c r="AA32" s="199"/>
      <c r="AB32" s="199"/>
      <c r="AC32" s="199">
        <v>55647</v>
      </c>
      <c r="AD32" s="199">
        <v>3561</v>
      </c>
      <c r="AE32" s="199">
        <v>52086</v>
      </c>
      <c r="AF32" s="199">
        <v>18811</v>
      </c>
      <c r="AG32" s="199">
        <v>20483</v>
      </c>
      <c r="AH32" s="199">
        <v>8719</v>
      </c>
      <c r="AI32" s="199">
        <v>4000</v>
      </c>
      <c r="AJ32" s="199">
        <v>235351</v>
      </c>
      <c r="AK32" s="199">
        <v>8430</v>
      </c>
      <c r="AL32" s="199">
        <v>25796483</v>
      </c>
      <c r="AM32" s="199">
        <v>1599416</v>
      </c>
      <c r="AN32" s="199">
        <v>19110127</v>
      </c>
      <c r="AO32" s="199"/>
      <c r="AP32" s="199"/>
      <c r="AQ32" s="199">
        <v>210691</v>
      </c>
      <c r="AR32" s="199">
        <v>3879</v>
      </c>
      <c r="AS32" s="199">
        <v>21597549</v>
      </c>
      <c r="AT32" s="199">
        <v>10263</v>
      </c>
      <c r="AU32" s="199"/>
      <c r="AV32" s="199">
        <v>10263</v>
      </c>
      <c r="AW32" s="199">
        <v>371753</v>
      </c>
      <c r="AX32" s="199">
        <v>22350</v>
      </c>
      <c r="AY32" s="199">
        <v>138</v>
      </c>
      <c r="AZ32" s="199">
        <v>138</v>
      </c>
      <c r="BA32" s="199"/>
      <c r="BB32" s="199"/>
      <c r="BC32" s="199"/>
      <c r="BD32" s="199">
        <v>3794430</v>
      </c>
      <c r="BE32" s="199">
        <v>3816918</v>
      </c>
      <c r="BF32" s="199">
        <v>25796483</v>
      </c>
      <c r="BG32" s="199">
        <v>2312224</v>
      </c>
      <c r="BH32" s="199">
        <v>299477</v>
      </c>
      <c r="BI32" s="199">
        <v>103891</v>
      </c>
      <c r="BJ32" s="199">
        <v>468281</v>
      </c>
      <c r="BK32" s="199">
        <v>3183873</v>
      </c>
      <c r="BL32" s="199">
        <v>392000</v>
      </c>
      <c r="BM32" s="199"/>
      <c r="BN32" s="199"/>
      <c r="BO32" s="199">
        <v>392000</v>
      </c>
      <c r="BP32" s="199"/>
      <c r="BQ32" s="199"/>
      <c r="BR32" s="199"/>
      <c r="BS32" s="199"/>
      <c r="BT32" s="199"/>
      <c r="BU32" s="199">
        <v>489</v>
      </c>
      <c r="BV32" s="199"/>
      <c r="BW32" s="199">
        <v>673436</v>
      </c>
      <c r="BX32" s="199"/>
      <c r="BY32" s="199"/>
      <c r="BZ32" s="199"/>
      <c r="CA32" s="199"/>
      <c r="CB32" s="199"/>
      <c r="CC32" s="199"/>
      <c r="CD32" s="199"/>
      <c r="CE32" s="199"/>
      <c r="CF32" s="199"/>
      <c r="CG32" s="199"/>
      <c r="CH32" s="199"/>
      <c r="CI32" s="199"/>
      <c r="CJ32" s="199">
        <v>538685</v>
      </c>
      <c r="CK32" s="199">
        <v>539</v>
      </c>
      <c r="CL32" s="199">
        <v>2.4</v>
      </c>
      <c r="CM32" s="199"/>
    </row>
    <row r="33" spans="1:91" x14ac:dyDescent="0.3">
      <c r="A33" s="197">
        <v>201712</v>
      </c>
      <c r="B33" s="197">
        <v>9354</v>
      </c>
      <c r="C33" s="198" t="s">
        <v>1145</v>
      </c>
      <c r="D33" s="198" t="s">
        <v>1112</v>
      </c>
      <c r="E33" s="199">
        <v>25943</v>
      </c>
      <c r="F33" s="199">
        <v>2285</v>
      </c>
      <c r="G33" s="199">
        <v>23659</v>
      </c>
      <c r="H33" s="199">
        <v>293</v>
      </c>
      <c r="I33" s="199">
        <v>12745</v>
      </c>
      <c r="J33" s="199">
        <v>827</v>
      </c>
      <c r="K33" s="199">
        <v>35870</v>
      </c>
      <c r="L33" s="199">
        <v>-229</v>
      </c>
      <c r="M33" s="199">
        <v>528</v>
      </c>
      <c r="N33" s="199">
        <v>24987</v>
      </c>
      <c r="O33" s="199">
        <v>659</v>
      </c>
      <c r="P33" s="199">
        <v>7</v>
      </c>
      <c r="Q33" s="199">
        <v>5468</v>
      </c>
      <c r="R33" s="199">
        <v>0</v>
      </c>
      <c r="S33" s="199">
        <v>5047</v>
      </c>
      <c r="T33" s="199">
        <v>824</v>
      </c>
      <c r="U33" s="199">
        <v>4222</v>
      </c>
      <c r="V33" s="199">
        <v>51584</v>
      </c>
      <c r="W33" s="199">
        <v>48676</v>
      </c>
      <c r="X33" s="199">
        <v>376569</v>
      </c>
      <c r="Y33" s="199">
        <v>347485</v>
      </c>
      <c r="Z33" s="199">
        <v>24302</v>
      </c>
      <c r="AA33" s="199">
        <v>0</v>
      </c>
      <c r="AB33" s="199">
        <v>86872</v>
      </c>
      <c r="AC33" s="199">
        <v>17971</v>
      </c>
      <c r="AD33" s="199">
        <v>8000</v>
      </c>
      <c r="AE33" s="199">
        <v>9971</v>
      </c>
      <c r="AF33" s="199">
        <v>585</v>
      </c>
      <c r="AG33" s="199">
        <v>2534</v>
      </c>
      <c r="AH33" s="199">
        <v>0</v>
      </c>
      <c r="AI33" s="199">
        <v>0</v>
      </c>
      <c r="AJ33" s="199">
        <v>2985</v>
      </c>
      <c r="AK33" s="199">
        <v>1217</v>
      </c>
      <c r="AL33" s="199">
        <v>960780</v>
      </c>
      <c r="AM33" s="199">
        <v>0</v>
      </c>
      <c r="AN33" s="199">
        <v>751796</v>
      </c>
      <c r="AO33" s="199">
        <v>86872</v>
      </c>
      <c r="AP33" s="199">
        <v>0</v>
      </c>
      <c r="AQ33" s="199">
        <v>4490</v>
      </c>
      <c r="AR33" s="199">
        <v>102</v>
      </c>
      <c r="AS33" s="199">
        <v>843259</v>
      </c>
      <c r="AT33" s="199">
        <v>845</v>
      </c>
      <c r="AU33" s="199">
        <v>0</v>
      </c>
      <c r="AV33" s="199">
        <v>1617</v>
      </c>
      <c r="AW33" s="199">
        <v>0</v>
      </c>
      <c r="AX33" s="199">
        <v>34289</v>
      </c>
      <c r="AY33" s="199">
        <v>0</v>
      </c>
      <c r="AZ33" s="199">
        <v>0</v>
      </c>
      <c r="BA33" s="199">
        <v>0</v>
      </c>
      <c r="BB33" s="199">
        <v>0</v>
      </c>
      <c r="BC33" s="199">
        <v>0</v>
      </c>
      <c r="BD33" s="199">
        <v>81616</v>
      </c>
      <c r="BE33" s="199">
        <v>115905</v>
      </c>
      <c r="BF33" s="199">
        <v>960780</v>
      </c>
      <c r="BG33" s="199">
        <v>59769</v>
      </c>
      <c r="BH33" s="199">
        <v>86411</v>
      </c>
      <c r="BI33" s="199">
        <v>58573</v>
      </c>
      <c r="BJ33" s="199">
        <v>11323</v>
      </c>
      <c r="BK33" s="199">
        <v>216076</v>
      </c>
      <c r="BL33" s="199">
        <v>0</v>
      </c>
      <c r="BM33" s="199">
        <v>0</v>
      </c>
      <c r="BN33" s="199">
        <v>0</v>
      </c>
      <c r="BO33" s="199">
        <v>0</v>
      </c>
      <c r="BP33" s="199">
        <v>0</v>
      </c>
      <c r="BQ33" s="199">
        <v>0</v>
      </c>
      <c r="BR33" s="199">
        <v>0</v>
      </c>
      <c r="BS33" s="199">
        <v>0</v>
      </c>
      <c r="BT33" s="199">
        <v>0</v>
      </c>
      <c r="BU33" s="199">
        <v>0</v>
      </c>
      <c r="BV33" s="199">
        <v>0</v>
      </c>
      <c r="BW33" s="199">
        <v>0</v>
      </c>
      <c r="BX33" s="199">
        <v>0</v>
      </c>
      <c r="BY33" s="199">
        <v>0</v>
      </c>
      <c r="BZ33" s="199">
        <v>306</v>
      </c>
      <c r="CA33" s="199">
        <v>467</v>
      </c>
      <c r="CB33" s="199"/>
      <c r="CC33" s="199">
        <v>0</v>
      </c>
      <c r="CD33" s="199">
        <v>0</v>
      </c>
      <c r="CE33" s="199">
        <v>0</v>
      </c>
      <c r="CF33" s="199">
        <v>0</v>
      </c>
      <c r="CG33" s="199">
        <v>0</v>
      </c>
      <c r="CH33" s="199">
        <v>0</v>
      </c>
      <c r="CI33" s="199"/>
      <c r="CJ33" s="199">
        <v>0</v>
      </c>
      <c r="CK33" s="199">
        <v>0</v>
      </c>
      <c r="CL33" s="199">
        <v>0</v>
      </c>
      <c r="CM33" s="199"/>
    </row>
    <row r="34" spans="1:91" x14ac:dyDescent="0.3">
      <c r="A34" s="197">
        <v>201712</v>
      </c>
      <c r="B34" s="197">
        <v>7890</v>
      </c>
      <c r="C34" s="198" t="s">
        <v>1146</v>
      </c>
      <c r="D34" s="198" t="s">
        <v>1112</v>
      </c>
      <c r="E34" s="199">
        <v>109196</v>
      </c>
      <c r="F34" s="199">
        <v>3530</v>
      </c>
      <c r="G34" s="199">
        <v>105666</v>
      </c>
      <c r="H34" s="199">
        <v>1698</v>
      </c>
      <c r="I34" s="199">
        <v>67321</v>
      </c>
      <c r="J34" s="199">
        <v>5717</v>
      </c>
      <c r="K34" s="199">
        <v>168968</v>
      </c>
      <c r="L34" s="199">
        <v>7557</v>
      </c>
      <c r="M34" s="199">
        <v>2548</v>
      </c>
      <c r="N34" s="199">
        <v>122520</v>
      </c>
      <c r="O34" s="199">
        <v>2551</v>
      </c>
      <c r="P34" s="199">
        <v>52</v>
      </c>
      <c r="Q34" s="199">
        <v>6809</v>
      </c>
      <c r="R34" s="199"/>
      <c r="S34" s="199">
        <v>47141</v>
      </c>
      <c r="T34" s="199">
        <v>9043</v>
      </c>
      <c r="U34" s="199">
        <v>38098</v>
      </c>
      <c r="V34" s="199">
        <v>85271</v>
      </c>
      <c r="W34" s="199">
        <v>605733</v>
      </c>
      <c r="X34" s="199">
        <v>1806064</v>
      </c>
      <c r="Y34" s="199">
        <v>635218</v>
      </c>
      <c r="Z34" s="199">
        <v>116240</v>
      </c>
      <c r="AA34" s="199"/>
      <c r="AB34" s="199">
        <v>360902</v>
      </c>
      <c r="AC34" s="199">
        <v>32666</v>
      </c>
      <c r="AD34" s="199"/>
      <c r="AE34" s="199">
        <v>32666</v>
      </c>
      <c r="AF34" s="199">
        <v>5419</v>
      </c>
      <c r="AG34" s="199">
        <v>451</v>
      </c>
      <c r="AH34" s="199">
        <v>1820</v>
      </c>
      <c r="AI34" s="199"/>
      <c r="AJ34" s="199">
        <v>77175</v>
      </c>
      <c r="AK34" s="199">
        <v>3161</v>
      </c>
      <c r="AL34" s="199">
        <v>3730782</v>
      </c>
      <c r="AM34" s="199">
        <v>68173</v>
      </c>
      <c r="AN34" s="199">
        <v>2651732</v>
      </c>
      <c r="AO34" s="199">
        <v>360902</v>
      </c>
      <c r="AP34" s="199"/>
      <c r="AQ34" s="199">
        <v>50767</v>
      </c>
      <c r="AR34" s="199">
        <v>43</v>
      </c>
      <c r="AS34" s="199">
        <v>3131617</v>
      </c>
      <c r="AT34" s="199">
        <v>6380</v>
      </c>
      <c r="AU34" s="199">
        <v>0</v>
      </c>
      <c r="AV34" s="199">
        <v>6800</v>
      </c>
      <c r="AW34" s="199"/>
      <c r="AX34" s="199">
        <v>131000</v>
      </c>
      <c r="AY34" s="199">
        <v>0</v>
      </c>
      <c r="AZ34" s="199"/>
      <c r="BA34" s="199">
        <v>144785</v>
      </c>
      <c r="BB34" s="199"/>
      <c r="BC34" s="199">
        <v>144785</v>
      </c>
      <c r="BD34" s="199">
        <v>247028</v>
      </c>
      <c r="BE34" s="199">
        <v>592365</v>
      </c>
      <c r="BF34" s="199">
        <v>3730782</v>
      </c>
      <c r="BG34" s="199">
        <v>165878</v>
      </c>
      <c r="BH34" s="199">
        <v>377937</v>
      </c>
      <c r="BI34" s="199">
        <v>95758</v>
      </c>
      <c r="BJ34" s="199">
        <v>189297</v>
      </c>
      <c r="BK34" s="199">
        <v>828870</v>
      </c>
      <c r="BL34" s="199"/>
      <c r="BM34" s="199"/>
      <c r="BN34" s="199">
        <v>6423</v>
      </c>
      <c r="BO34" s="199">
        <v>6423</v>
      </c>
      <c r="BP34" s="199">
        <v>662</v>
      </c>
      <c r="BQ34" s="199"/>
      <c r="BR34" s="199"/>
      <c r="BS34" s="199"/>
      <c r="BT34" s="199"/>
      <c r="BU34" s="199"/>
      <c r="BV34" s="199"/>
      <c r="BW34" s="199"/>
      <c r="BX34" s="199"/>
      <c r="BY34" s="199"/>
      <c r="BZ34" s="199">
        <v>420</v>
      </c>
      <c r="CA34" s="199"/>
      <c r="CB34" s="199"/>
      <c r="CC34" s="199">
        <v>69552</v>
      </c>
      <c r="CD34" s="199"/>
      <c r="CE34" s="199"/>
      <c r="CF34" s="199"/>
      <c r="CG34" s="199"/>
      <c r="CH34" s="199"/>
      <c r="CI34" s="199"/>
      <c r="CJ34" s="199">
        <v>1685</v>
      </c>
      <c r="CK34" s="199">
        <v>169</v>
      </c>
      <c r="CL34" s="199">
        <v>0.1</v>
      </c>
      <c r="CM34" s="199"/>
    </row>
    <row r="35" spans="1:91" x14ac:dyDescent="0.3">
      <c r="A35" s="197">
        <v>201712</v>
      </c>
      <c r="B35" s="197">
        <v>1149</v>
      </c>
      <c r="C35" s="198" t="s">
        <v>1147</v>
      </c>
      <c r="D35" s="198" t="s">
        <v>1112</v>
      </c>
      <c r="E35" s="199">
        <v>1461243</v>
      </c>
      <c r="F35" s="199">
        <v>200083</v>
      </c>
      <c r="G35" s="199">
        <v>1261161</v>
      </c>
      <c r="H35" s="199">
        <v>0</v>
      </c>
      <c r="I35" s="199">
        <v>1184550</v>
      </c>
      <c r="J35" s="199">
        <v>1646733</v>
      </c>
      <c r="K35" s="199">
        <v>798978</v>
      </c>
      <c r="L35" s="199">
        <v>1072444</v>
      </c>
      <c r="M35" s="199">
        <v>35419</v>
      </c>
      <c r="N35" s="199">
        <v>1369888</v>
      </c>
      <c r="O35" s="199">
        <v>294251</v>
      </c>
      <c r="P35" s="199">
        <v>28350</v>
      </c>
      <c r="Q35" s="199">
        <v>-7572</v>
      </c>
      <c r="R35" s="199">
        <v>280815</v>
      </c>
      <c r="S35" s="199">
        <v>502739</v>
      </c>
      <c r="T35" s="199">
        <v>75268</v>
      </c>
      <c r="U35" s="199">
        <v>427471</v>
      </c>
      <c r="V35" s="199">
        <v>703207</v>
      </c>
      <c r="W35" s="199">
        <v>811848</v>
      </c>
      <c r="X35" s="199">
        <v>73758</v>
      </c>
      <c r="Y35" s="199">
        <v>21232286</v>
      </c>
      <c r="Z35" s="199">
        <v>4124</v>
      </c>
      <c r="AA35" s="199">
        <v>2132020</v>
      </c>
      <c r="AB35" s="199">
        <v>0</v>
      </c>
      <c r="AC35" s="199">
        <v>0</v>
      </c>
      <c r="AD35" s="199">
        <v>0</v>
      </c>
      <c r="AE35" s="199">
        <v>0</v>
      </c>
      <c r="AF35" s="199">
        <v>71015</v>
      </c>
      <c r="AG35" s="199">
        <v>1782</v>
      </c>
      <c r="AH35" s="199">
        <v>5797</v>
      </c>
      <c r="AI35" s="199">
        <v>0</v>
      </c>
      <c r="AJ35" s="199">
        <v>5498632</v>
      </c>
      <c r="AK35" s="199">
        <v>41280</v>
      </c>
      <c r="AL35" s="199">
        <v>32184725</v>
      </c>
      <c r="AM35" s="199">
        <v>5320643</v>
      </c>
      <c r="AN35" s="199">
        <v>18886080</v>
      </c>
      <c r="AO35" s="199">
        <v>0</v>
      </c>
      <c r="AP35" s="199">
        <v>0</v>
      </c>
      <c r="AQ35" s="199">
        <v>2859451</v>
      </c>
      <c r="AR35" s="199">
        <v>0</v>
      </c>
      <c r="AS35" s="199">
        <v>27100623</v>
      </c>
      <c r="AT35" s="199">
        <v>9970</v>
      </c>
      <c r="AU35" s="199">
        <v>90442</v>
      </c>
      <c r="AV35" s="199">
        <v>149100</v>
      </c>
      <c r="AW35" s="199">
        <v>351131</v>
      </c>
      <c r="AX35" s="199">
        <v>414332</v>
      </c>
      <c r="AY35" s="199">
        <v>428531</v>
      </c>
      <c r="AZ35" s="199">
        <v>0</v>
      </c>
      <c r="BA35" s="199">
        <v>0</v>
      </c>
      <c r="BB35" s="199">
        <v>0</v>
      </c>
      <c r="BC35" s="199">
        <v>0</v>
      </c>
      <c r="BD35" s="199">
        <v>2874857</v>
      </c>
      <c r="BE35" s="199">
        <v>4583872</v>
      </c>
      <c r="BF35" s="199">
        <v>32184725</v>
      </c>
      <c r="BG35" s="199">
        <v>182594</v>
      </c>
      <c r="BH35" s="199">
        <v>0</v>
      </c>
      <c r="BI35" s="199">
        <v>0</v>
      </c>
      <c r="BJ35" s="199">
        <v>30583</v>
      </c>
      <c r="BK35" s="199">
        <v>213177</v>
      </c>
      <c r="BL35" s="199">
        <v>0</v>
      </c>
      <c r="BM35" s="199">
        <v>0</v>
      </c>
      <c r="BN35" s="199">
        <v>224960</v>
      </c>
      <c r="BO35" s="199">
        <v>224960</v>
      </c>
      <c r="BP35" s="199">
        <v>1608977</v>
      </c>
      <c r="BQ35" s="199">
        <v>0</v>
      </c>
      <c r="BR35" s="199">
        <v>0</v>
      </c>
      <c r="BS35" s="199">
        <v>0</v>
      </c>
      <c r="BT35" s="199">
        <v>0</v>
      </c>
      <c r="BU35" s="199">
        <v>0</v>
      </c>
      <c r="BV35" s="199">
        <v>0</v>
      </c>
      <c r="BW35" s="199">
        <v>0</v>
      </c>
      <c r="BX35" s="199">
        <v>34448</v>
      </c>
      <c r="BY35" s="199">
        <v>0</v>
      </c>
      <c r="BZ35" s="199">
        <v>0</v>
      </c>
      <c r="CA35" s="199">
        <v>48688</v>
      </c>
      <c r="CB35" s="199">
        <v>0</v>
      </c>
      <c r="CC35" s="199">
        <v>866152</v>
      </c>
      <c r="CD35" s="199">
        <v>163552</v>
      </c>
      <c r="CE35" s="199">
        <v>-116136</v>
      </c>
      <c r="CF35" s="199">
        <v>0</v>
      </c>
      <c r="CG35" s="199">
        <v>381116</v>
      </c>
      <c r="CH35" s="199">
        <v>0</v>
      </c>
      <c r="CI35" s="199">
        <v>0</v>
      </c>
      <c r="CJ35" s="199"/>
      <c r="CK35" s="199"/>
      <c r="CL35" s="199"/>
      <c r="CM35" s="199"/>
    </row>
    <row r="36" spans="1:91" x14ac:dyDescent="0.3">
      <c r="A36" s="197">
        <v>201712</v>
      </c>
      <c r="B36" s="197">
        <v>9695</v>
      </c>
      <c r="C36" s="198" t="s">
        <v>1148</v>
      </c>
      <c r="D36" s="198" t="s">
        <v>1112</v>
      </c>
      <c r="E36" s="199">
        <v>89968</v>
      </c>
      <c r="F36" s="199">
        <v>3630</v>
      </c>
      <c r="G36" s="199">
        <v>86338</v>
      </c>
      <c r="H36" s="199">
        <v>444</v>
      </c>
      <c r="I36" s="199">
        <v>177239</v>
      </c>
      <c r="J36" s="199">
        <v>7101</v>
      </c>
      <c r="K36" s="199">
        <v>256920</v>
      </c>
      <c r="L36" s="199">
        <v>9650</v>
      </c>
      <c r="M36" s="199">
        <v>2709</v>
      </c>
      <c r="N36" s="199">
        <v>202328</v>
      </c>
      <c r="O36" s="199">
        <v>4471</v>
      </c>
      <c r="P36" s="199">
        <v>112</v>
      </c>
      <c r="Q36" s="199">
        <v>-1473</v>
      </c>
      <c r="R36" s="199">
        <v>-171</v>
      </c>
      <c r="S36" s="199">
        <v>63672</v>
      </c>
      <c r="T36" s="199">
        <v>14574</v>
      </c>
      <c r="U36" s="199">
        <v>49098</v>
      </c>
      <c r="V36" s="199">
        <v>76426</v>
      </c>
      <c r="W36" s="199">
        <v>568107</v>
      </c>
      <c r="X36" s="199">
        <v>1703501</v>
      </c>
      <c r="Y36" s="199">
        <v>1389207</v>
      </c>
      <c r="Z36" s="199">
        <v>31898</v>
      </c>
      <c r="AA36" s="199">
        <v>1673</v>
      </c>
      <c r="AB36" s="199">
        <v>0</v>
      </c>
      <c r="AC36" s="199">
        <v>6512</v>
      </c>
      <c r="AD36" s="199">
        <v>271</v>
      </c>
      <c r="AE36" s="199">
        <v>6241</v>
      </c>
      <c r="AF36" s="199">
        <v>1334</v>
      </c>
      <c r="AG36" s="199">
        <v>0</v>
      </c>
      <c r="AH36" s="199">
        <v>11612</v>
      </c>
      <c r="AI36" s="199">
        <v>0</v>
      </c>
      <c r="AJ36" s="199">
        <v>22869</v>
      </c>
      <c r="AK36" s="199">
        <v>3764</v>
      </c>
      <c r="AL36" s="199">
        <v>3822872</v>
      </c>
      <c r="AM36" s="199">
        <v>2505</v>
      </c>
      <c r="AN36" s="199">
        <v>3283334</v>
      </c>
      <c r="AO36" s="199">
        <v>0</v>
      </c>
      <c r="AP36" s="199">
        <v>0</v>
      </c>
      <c r="AQ36" s="199">
        <v>84949</v>
      </c>
      <c r="AR36" s="199">
        <v>542</v>
      </c>
      <c r="AS36" s="199">
        <v>3382643</v>
      </c>
      <c r="AT36" s="199">
        <v>967</v>
      </c>
      <c r="AU36" s="199">
        <v>0</v>
      </c>
      <c r="AV36" s="199">
        <v>967</v>
      </c>
      <c r="AW36" s="199">
        <v>0</v>
      </c>
      <c r="AX36" s="199">
        <v>289908</v>
      </c>
      <c r="AY36" s="199">
        <v>613</v>
      </c>
      <c r="AZ36" s="199">
        <v>0</v>
      </c>
      <c r="BA36" s="199">
        <v>271286</v>
      </c>
      <c r="BB36" s="199">
        <v>0</v>
      </c>
      <c r="BC36" s="199">
        <v>0</v>
      </c>
      <c r="BD36" s="199">
        <v>-122545</v>
      </c>
      <c r="BE36" s="199">
        <v>439262</v>
      </c>
      <c r="BF36" s="199">
        <v>3822872</v>
      </c>
      <c r="BG36" s="199">
        <v>197374</v>
      </c>
      <c r="BH36" s="199">
        <v>329691</v>
      </c>
      <c r="BI36" s="199">
        <v>220403</v>
      </c>
      <c r="BJ36" s="199">
        <v>290153</v>
      </c>
      <c r="BK36" s="199">
        <v>1037620</v>
      </c>
      <c r="BL36" s="199">
        <v>0</v>
      </c>
      <c r="BM36" s="199">
        <v>0</v>
      </c>
      <c r="BN36" s="199">
        <v>134305</v>
      </c>
      <c r="BO36" s="199">
        <v>134305</v>
      </c>
      <c r="BP36" s="199">
        <v>1928</v>
      </c>
      <c r="BQ36" s="199">
        <v>0</v>
      </c>
      <c r="BR36" s="199">
        <v>0</v>
      </c>
      <c r="BS36" s="199">
        <v>4041</v>
      </c>
      <c r="BT36" s="199">
        <v>0</v>
      </c>
      <c r="BU36" s="199">
        <v>0</v>
      </c>
      <c r="BV36" s="199">
        <v>0</v>
      </c>
      <c r="BW36" s="199">
        <v>0</v>
      </c>
      <c r="BX36" s="199">
        <v>11312</v>
      </c>
      <c r="BY36" s="199">
        <v>0</v>
      </c>
      <c r="BZ36" s="199">
        <v>0</v>
      </c>
      <c r="CA36" s="199">
        <v>0</v>
      </c>
      <c r="CB36" s="199"/>
      <c r="CC36" s="199">
        <v>0</v>
      </c>
      <c r="CD36" s="199">
        <v>0</v>
      </c>
      <c r="CE36" s="199">
        <v>1248</v>
      </c>
      <c r="CF36" s="199">
        <v>0</v>
      </c>
      <c r="CG36" s="199">
        <v>-635</v>
      </c>
      <c r="CH36" s="199">
        <v>271286</v>
      </c>
      <c r="CI36" s="199"/>
      <c r="CJ36" s="199">
        <v>0</v>
      </c>
      <c r="CK36" s="199">
        <v>0</v>
      </c>
      <c r="CL36" s="199">
        <v>0</v>
      </c>
      <c r="CM36" s="199"/>
    </row>
    <row r="37" spans="1:91" x14ac:dyDescent="0.3">
      <c r="A37" s="197">
        <v>201712</v>
      </c>
      <c r="B37" s="197">
        <v>7780</v>
      </c>
      <c r="C37" s="198" t="s">
        <v>1149</v>
      </c>
      <c r="D37" s="198" t="s">
        <v>1112</v>
      </c>
      <c r="E37" s="199">
        <v>198977</v>
      </c>
      <c r="F37" s="199">
        <v>27005</v>
      </c>
      <c r="G37" s="199">
        <v>171972</v>
      </c>
      <c r="H37" s="199">
        <v>10019</v>
      </c>
      <c r="I37" s="199">
        <v>118547</v>
      </c>
      <c r="J37" s="199">
        <v>3927</v>
      </c>
      <c r="K37" s="199">
        <v>296612</v>
      </c>
      <c r="L37" s="199">
        <v>31045</v>
      </c>
      <c r="M37" s="199">
        <v>1032</v>
      </c>
      <c r="N37" s="199">
        <v>161053</v>
      </c>
      <c r="O37" s="199">
        <v>3071</v>
      </c>
      <c r="P37" s="199">
        <v>52</v>
      </c>
      <c r="Q37" s="199">
        <v>19886</v>
      </c>
      <c r="R37" s="199"/>
      <c r="S37" s="199">
        <v>144627</v>
      </c>
      <c r="T37" s="199">
        <v>20804</v>
      </c>
      <c r="U37" s="199">
        <v>123823</v>
      </c>
      <c r="V37" s="199">
        <v>148746</v>
      </c>
      <c r="W37" s="199">
        <v>851221</v>
      </c>
      <c r="X37" s="199">
        <v>3924509</v>
      </c>
      <c r="Y37" s="199">
        <v>1072833</v>
      </c>
      <c r="Z37" s="199">
        <v>245686</v>
      </c>
      <c r="AA37" s="199"/>
      <c r="AB37" s="199"/>
      <c r="AC37" s="199">
        <v>49389</v>
      </c>
      <c r="AD37" s="199">
        <v>2961</v>
      </c>
      <c r="AE37" s="199">
        <v>46428</v>
      </c>
      <c r="AF37" s="199">
        <v>5158</v>
      </c>
      <c r="AG37" s="199">
        <v>1099</v>
      </c>
      <c r="AH37" s="199">
        <v>5816</v>
      </c>
      <c r="AI37" s="199"/>
      <c r="AJ37" s="199">
        <v>58054</v>
      </c>
      <c r="AK37" s="199">
        <v>5125</v>
      </c>
      <c r="AL37" s="199">
        <v>6367636</v>
      </c>
      <c r="AM37" s="199">
        <v>158466</v>
      </c>
      <c r="AN37" s="199">
        <v>5240913</v>
      </c>
      <c r="AO37" s="199"/>
      <c r="AP37" s="199"/>
      <c r="AQ37" s="199">
        <v>50245</v>
      </c>
      <c r="AR37" s="199">
        <v>1305</v>
      </c>
      <c r="AS37" s="199">
        <v>5450929</v>
      </c>
      <c r="AT37" s="199">
        <v>2578</v>
      </c>
      <c r="AU37" s="199"/>
      <c r="AV37" s="199">
        <v>2578</v>
      </c>
      <c r="AW37" s="199">
        <v>99797</v>
      </c>
      <c r="AX37" s="199">
        <v>192800</v>
      </c>
      <c r="AY37" s="199">
        <v>417</v>
      </c>
      <c r="AZ37" s="199">
        <v>417</v>
      </c>
      <c r="BA37" s="199">
        <v>59330</v>
      </c>
      <c r="BB37" s="199"/>
      <c r="BC37" s="199">
        <v>59330</v>
      </c>
      <c r="BD37" s="199">
        <v>561785</v>
      </c>
      <c r="BE37" s="199">
        <v>814332</v>
      </c>
      <c r="BF37" s="199">
        <v>6367636</v>
      </c>
      <c r="BG37" s="199">
        <v>31905</v>
      </c>
      <c r="BH37" s="199">
        <v>480878</v>
      </c>
      <c r="BI37" s="199">
        <v>183440</v>
      </c>
      <c r="BJ37" s="199">
        <v>429718</v>
      </c>
      <c r="BK37" s="199">
        <v>1125941</v>
      </c>
      <c r="BL37" s="199">
        <v>285731</v>
      </c>
      <c r="BM37" s="199"/>
      <c r="BN37" s="199"/>
      <c r="BO37" s="199">
        <v>285731</v>
      </c>
      <c r="BP37" s="199"/>
      <c r="BQ37" s="199"/>
      <c r="BR37" s="199"/>
      <c r="BS37" s="199"/>
      <c r="BT37" s="199"/>
      <c r="BU37" s="199"/>
      <c r="BV37" s="199"/>
      <c r="BW37" s="199"/>
      <c r="BX37" s="199"/>
      <c r="BY37" s="199"/>
      <c r="BZ37" s="199"/>
      <c r="CA37" s="199"/>
      <c r="CB37" s="199"/>
      <c r="CC37" s="199"/>
      <c r="CD37" s="199"/>
      <c r="CE37" s="199"/>
      <c r="CF37" s="199"/>
      <c r="CG37" s="199"/>
      <c r="CH37" s="199"/>
      <c r="CI37" s="199"/>
      <c r="CJ37" s="199">
        <v>-10000</v>
      </c>
      <c r="CK37" s="199">
        <v>-200</v>
      </c>
      <c r="CL37" s="199">
        <v>-0.1</v>
      </c>
      <c r="CM37" s="199"/>
    </row>
    <row r="38" spans="1:91" x14ac:dyDescent="0.3">
      <c r="A38" s="197">
        <v>201712</v>
      </c>
      <c r="B38" s="197">
        <v>9380</v>
      </c>
      <c r="C38" s="198" t="s">
        <v>1150</v>
      </c>
      <c r="D38" s="198" t="s">
        <v>1112</v>
      </c>
      <c r="E38" s="199">
        <v>1674911</v>
      </c>
      <c r="F38" s="199">
        <v>102914</v>
      </c>
      <c r="G38" s="199">
        <v>1571997</v>
      </c>
      <c r="H38" s="199">
        <v>22963</v>
      </c>
      <c r="I38" s="199">
        <v>1264595</v>
      </c>
      <c r="J38" s="199">
        <v>148764</v>
      </c>
      <c r="K38" s="199">
        <v>2710791</v>
      </c>
      <c r="L38" s="199">
        <v>378979</v>
      </c>
      <c r="M38" s="199">
        <v>42250</v>
      </c>
      <c r="N38" s="199">
        <v>1869223</v>
      </c>
      <c r="O38" s="199">
        <v>59087</v>
      </c>
      <c r="P38" s="199">
        <v>12534</v>
      </c>
      <c r="Q38" s="199">
        <v>-6955</v>
      </c>
      <c r="R38" s="199">
        <v>50594</v>
      </c>
      <c r="S38" s="199">
        <v>1248723</v>
      </c>
      <c r="T38" s="199">
        <v>257617</v>
      </c>
      <c r="U38" s="199">
        <v>991107</v>
      </c>
      <c r="V38" s="199">
        <v>1298099</v>
      </c>
      <c r="W38" s="199">
        <v>1435050</v>
      </c>
      <c r="X38" s="199">
        <v>46747323</v>
      </c>
      <c r="Y38" s="199">
        <v>10837634</v>
      </c>
      <c r="Z38" s="199">
        <v>1626209</v>
      </c>
      <c r="AA38" s="199">
        <v>402159</v>
      </c>
      <c r="AB38" s="199">
        <v>15422521</v>
      </c>
      <c r="AC38" s="199">
        <v>454419</v>
      </c>
      <c r="AD38" s="199">
        <v>69944</v>
      </c>
      <c r="AE38" s="199">
        <v>384475</v>
      </c>
      <c r="AF38" s="199">
        <v>118669</v>
      </c>
      <c r="AG38" s="199">
        <v>49585</v>
      </c>
      <c r="AH38" s="199"/>
      <c r="AI38" s="199">
        <v>21469</v>
      </c>
      <c r="AJ38" s="199">
        <v>1755758</v>
      </c>
      <c r="AK38" s="199">
        <v>115643</v>
      </c>
      <c r="AL38" s="199">
        <v>80596949</v>
      </c>
      <c r="AM38" s="199">
        <v>1933570</v>
      </c>
      <c r="AN38" s="199">
        <v>49104960</v>
      </c>
      <c r="AO38" s="199">
        <v>15422521</v>
      </c>
      <c r="AP38" s="199">
        <v>934122</v>
      </c>
      <c r="AQ38" s="199">
        <v>2864204</v>
      </c>
      <c r="AR38" s="199">
        <v>18943</v>
      </c>
      <c r="AS38" s="199">
        <v>70278319</v>
      </c>
      <c r="AT38" s="199">
        <v>41333</v>
      </c>
      <c r="AU38" s="199">
        <v>21301</v>
      </c>
      <c r="AV38" s="199">
        <v>199409</v>
      </c>
      <c r="AW38" s="199">
        <v>1144208</v>
      </c>
      <c r="AX38" s="199">
        <v>1230025</v>
      </c>
      <c r="AY38" s="199">
        <v>89849</v>
      </c>
      <c r="AZ38" s="199">
        <v>89849</v>
      </c>
      <c r="BA38" s="199">
        <v>861096</v>
      </c>
      <c r="BB38" s="199">
        <v>0</v>
      </c>
      <c r="BC38" s="199">
        <v>861096</v>
      </c>
      <c r="BD38" s="199">
        <v>6794042</v>
      </c>
      <c r="BE38" s="199">
        <v>8975012</v>
      </c>
      <c r="BF38" s="199">
        <v>80596949</v>
      </c>
      <c r="BG38" s="199">
        <v>4091978</v>
      </c>
      <c r="BH38" s="199">
        <v>4982502</v>
      </c>
      <c r="BI38" s="199">
        <v>2011037</v>
      </c>
      <c r="BJ38" s="199">
        <v>875590</v>
      </c>
      <c r="BK38" s="199">
        <v>11961107</v>
      </c>
      <c r="BL38" s="199"/>
      <c r="BM38" s="199"/>
      <c r="BN38" s="199">
        <v>518133</v>
      </c>
      <c r="BO38" s="199">
        <v>518133</v>
      </c>
      <c r="BP38" s="199">
        <v>184033</v>
      </c>
      <c r="BQ38" s="199"/>
      <c r="BR38" s="199"/>
      <c r="BS38" s="199"/>
      <c r="BT38" s="199"/>
      <c r="BU38" s="199">
        <v>128377</v>
      </c>
      <c r="BV38" s="199"/>
      <c r="BW38" s="199"/>
      <c r="BX38" s="199"/>
      <c r="BY38" s="199"/>
      <c r="BZ38" s="199"/>
      <c r="CA38" s="199">
        <v>136774</v>
      </c>
      <c r="CB38" s="199"/>
      <c r="CC38" s="199"/>
      <c r="CD38" s="199"/>
      <c r="CE38" s="199"/>
      <c r="CF38" s="199"/>
      <c r="CG38" s="199"/>
      <c r="CH38" s="199"/>
      <c r="CI38" s="199"/>
      <c r="CJ38" s="199">
        <v>38048</v>
      </c>
      <c r="CK38" s="199">
        <v>380</v>
      </c>
      <c r="CL38" s="199">
        <v>0.03</v>
      </c>
      <c r="CM38" s="199"/>
    </row>
    <row r="39" spans="1:91" x14ac:dyDescent="0.3">
      <c r="A39" s="197">
        <v>201712</v>
      </c>
      <c r="B39" s="197">
        <v>9312</v>
      </c>
      <c r="C39" s="198" t="s">
        <v>1151</v>
      </c>
      <c r="D39" s="198" t="s">
        <v>1112</v>
      </c>
      <c r="E39" s="199">
        <v>28968</v>
      </c>
      <c r="F39" s="199">
        <v>1142</v>
      </c>
      <c r="G39" s="199">
        <v>27826</v>
      </c>
      <c r="H39" s="199">
        <v>133</v>
      </c>
      <c r="I39" s="199">
        <v>16959</v>
      </c>
      <c r="J39" s="199">
        <v>523</v>
      </c>
      <c r="K39" s="199">
        <v>44395</v>
      </c>
      <c r="L39" s="199">
        <v>1764</v>
      </c>
      <c r="M39" s="199">
        <v>0</v>
      </c>
      <c r="N39" s="199">
        <v>32421</v>
      </c>
      <c r="O39" s="199">
        <v>869</v>
      </c>
      <c r="P39" s="199">
        <v>7</v>
      </c>
      <c r="Q39" s="199">
        <v>563</v>
      </c>
      <c r="R39" s="199">
        <v>0</v>
      </c>
      <c r="S39" s="199">
        <v>12299</v>
      </c>
      <c r="T39" s="199">
        <v>2335</v>
      </c>
      <c r="U39" s="199">
        <v>9964</v>
      </c>
      <c r="V39" s="199">
        <v>55613</v>
      </c>
      <c r="W39" s="199">
        <v>74000</v>
      </c>
      <c r="X39" s="199">
        <v>458470</v>
      </c>
      <c r="Y39" s="199">
        <v>186200</v>
      </c>
      <c r="Z39" s="199">
        <v>32028</v>
      </c>
      <c r="AA39" s="199">
        <v>0</v>
      </c>
      <c r="AB39" s="199">
        <v>121445</v>
      </c>
      <c r="AC39" s="199">
        <v>7289</v>
      </c>
      <c r="AD39" s="199">
        <v>0</v>
      </c>
      <c r="AE39" s="199">
        <v>7289</v>
      </c>
      <c r="AF39" s="199">
        <v>2048</v>
      </c>
      <c r="AG39" s="199">
        <v>199</v>
      </c>
      <c r="AH39" s="199">
        <v>443</v>
      </c>
      <c r="AI39" s="199">
        <v>0</v>
      </c>
      <c r="AJ39" s="199">
        <v>5746</v>
      </c>
      <c r="AK39" s="199">
        <v>1762</v>
      </c>
      <c r="AL39" s="199">
        <v>946348</v>
      </c>
      <c r="AM39" s="199">
        <v>0</v>
      </c>
      <c r="AN39" s="199">
        <v>638228</v>
      </c>
      <c r="AO39" s="199">
        <v>121445</v>
      </c>
      <c r="AP39" s="199">
        <v>0</v>
      </c>
      <c r="AQ39" s="199">
        <v>19933</v>
      </c>
      <c r="AR39" s="199">
        <v>106</v>
      </c>
      <c r="AS39" s="199">
        <v>779711</v>
      </c>
      <c r="AT39" s="199">
        <v>2620</v>
      </c>
      <c r="AU39" s="199">
        <v>0</v>
      </c>
      <c r="AV39" s="199">
        <v>2620</v>
      </c>
      <c r="AW39" s="199">
        <v>0</v>
      </c>
      <c r="AX39" s="199">
        <v>69215</v>
      </c>
      <c r="AY39" s="199">
        <v>0</v>
      </c>
      <c r="AZ39" s="199">
        <v>0</v>
      </c>
      <c r="BA39" s="199">
        <v>0</v>
      </c>
      <c r="BB39" s="199">
        <v>0</v>
      </c>
      <c r="BC39" s="199">
        <v>0</v>
      </c>
      <c r="BD39" s="199">
        <v>94802</v>
      </c>
      <c r="BE39" s="199">
        <v>164017</v>
      </c>
      <c r="BF39" s="199">
        <v>946348</v>
      </c>
      <c r="BG39" s="199">
        <v>68882</v>
      </c>
      <c r="BH39" s="199">
        <v>92872</v>
      </c>
      <c r="BI39" s="199">
        <v>88812</v>
      </c>
      <c r="BJ39" s="199">
        <v>217</v>
      </c>
      <c r="BK39" s="199">
        <v>250782</v>
      </c>
      <c r="BL39" s="199">
        <v>0</v>
      </c>
      <c r="BM39" s="199">
        <v>0</v>
      </c>
      <c r="BN39" s="199">
        <v>0</v>
      </c>
      <c r="BO39" s="199">
        <v>0</v>
      </c>
      <c r="BP39" s="199">
        <v>0</v>
      </c>
      <c r="BQ39" s="199">
        <v>0</v>
      </c>
      <c r="BR39" s="199">
        <v>0</v>
      </c>
      <c r="BS39" s="199">
        <v>1103</v>
      </c>
      <c r="BT39" s="199">
        <v>0</v>
      </c>
      <c r="BU39" s="199">
        <v>0</v>
      </c>
      <c r="BV39" s="199">
        <v>0</v>
      </c>
      <c r="BW39" s="199">
        <v>0</v>
      </c>
      <c r="BX39" s="199">
        <v>0</v>
      </c>
      <c r="BY39" s="199">
        <v>0</v>
      </c>
      <c r="BZ39" s="199">
        <v>0</v>
      </c>
      <c r="CA39" s="199">
        <v>0</v>
      </c>
      <c r="CB39" s="199"/>
      <c r="CC39" s="199">
        <v>0</v>
      </c>
      <c r="CD39" s="199">
        <v>0</v>
      </c>
      <c r="CE39" s="199">
        <v>0</v>
      </c>
      <c r="CF39" s="199">
        <v>0</v>
      </c>
      <c r="CG39" s="199">
        <v>0</v>
      </c>
      <c r="CH39" s="199">
        <v>0</v>
      </c>
      <c r="CI39" s="199"/>
      <c r="CJ39" s="199">
        <v>0</v>
      </c>
      <c r="CK39" s="199">
        <v>0</v>
      </c>
      <c r="CL39" s="199">
        <v>0</v>
      </c>
      <c r="CM39" s="199"/>
    </row>
    <row r="40" spans="1:91" x14ac:dyDescent="0.3">
      <c r="A40" s="197">
        <v>201712</v>
      </c>
      <c r="B40" s="197">
        <v>9827</v>
      </c>
      <c r="C40" s="198" t="s">
        <v>1152</v>
      </c>
      <c r="D40" s="198" t="s">
        <v>1112</v>
      </c>
      <c r="E40" s="199">
        <v>44705</v>
      </c>
      <c r="F40" s="199">
        <v>2540</v>
      </c>
      <c r="G40" s="199">
        <v>42165</v>
      </c>
      <c r="H40" s="199">
        <v>35</v>
      </c>
      <c r="I40" s="199">
        <v>18928</v>
      </c>
      <c r="J40" s="199">
        <v>1503</v>
      </c>
      <c r="K40" s="199">
        <v>59625</v>
      </c>
      <c r="L40" s="199">
        <v>2193</v>
      </c>
      <c r="M40" s="199">
        <v>61</v>
      </c>
      <c r="N40" s="199">
        <v>41507</v>
      </c>
      <c r="O40" s="199">
        <v>635</v>
      </c>
      <c r="P40" s="199">
        <v>259</v>
      </c>
      <c r="Q40" s="199">
        <v>4181</v>
      </c>
      <c r="R40" s="199">
        <v>2250</v>
      </c>
      <c r="S40" s="199">
        <v>17547</v>
      </c>
      <c r="T40" s="199">
        <v>3044</v>
      </c>
      <c r="U40" s="199">
        <v>14503</v>
      </c>
      <c r="V40" s="199">
        <v>111221</v>
      </c>
      <c r="W40" s="199">
        <v>83311</v>
      </c>
      <c r="X40" s="199">
        <v>678549</v>
      </c>
      <c r="Y40" s="199">
        <v>398322</v>
      </c>
      <c r="Z40" s="199">
        <v>69958</v>
      </c>
      <c r="AA40" s="199">
        <v>59727</v>
      </c>
      <c r="AB40" s="199">
        <v>104948</v>
      </c>
      <c r="AC40" s="199">
        <v>24451</v>
      </c>
      <c r="AD40" s="199">
        <v>3250</v>
      </c>
      <c r="AE40" s="199">
        <v>21200</v>
      </c>
      <c r="AF40" s="199">
        <v>1229</v>
      </c>
      <c r="AG40" s="199">
        <v>0</v>
      </c>
      <c r="AH40" s="199">
        <v>901</v>
      </c>
      <c r="AI40" s="199">
        <v>216</v>
      </c>
      <c r="AJ40" s="199">
        <v>8679</v>
      </c>
      <c r="AK40" s="199">
        <v>837</v>
      </c>
      <c r="AL40" s="199">
        <v>1544188</v>
      </c>
      <c r="AM40" s="199">
        <v>0</v>
      </c>
      <c r="AN40" s="199">
        <v>1180008</v>
      </c>
      <c r="AO40" s="199">
        <v>104948</v>
      </c>
      <c r="AP40" s="199">
        <v>0</v>
      </c>
      <c r="AQ40" s="199">
        <v>29374</v>
      </c>
      <c r="AR40" s="199">
        <v>268</v>
      </c>
      <c r="AS40" s="199">
        <v>1314777</v>
      </c>
      <c r="AT40" s="199">
        <v>0</v>
      </c>
      <c r="AU40" s="199">
        <v>300</v>
      </c>
      <c r="AV40" s="199">
        <v>300</v>
      </c>
      <c r="AW40" s="199">
        <v>30000</v>
      </c>
      <c r="AX40" s="199">
        <v>53246</v>
      </c>
      <c r="AY40" s="199">
        <v>0</v>
      </c>
      <c r="AZ40" s="199">
        <v>0</v>
      </c>
      <c r="BA40" s="199">
        <v>14995</v>
      </c>
      <c r="BB40" s="199">
        <v>14627</v>
      </c>
      <c r="BC40" s="199">
        <v>368</v>
      </c>
      <c r="BD40" s="199">
        <v>130869</v>
      </c>
      <c r="BE40" s="199">
        <v>199110</v>
      </c>
      <c r="BF40" s="199">
        <v>1544188</v>
      </c>
      <c r="BG40" s="199">
        <v>10240</v>
      </c>
      <c r="BH40" s="199">
        <v>88916</v>
      </c>
      <c r="BI40" s="199">
        <v>933</v>
      </c>
      <c r="BJ40" s="199">
        <v>80016</v>
      </c>
      <c r="BK40" s="199">
        <v>180105</v>
      </c>
      <c r="BL40" s="199">
        <v>0</v>
      </c>
      <c r="BM40" s="199">
        <v>0</v>
      </c>
      <c r="BN40" s="199">
        <v>0</v>
      </c>
      <c r="BO40" s="199">
        <v>0</v>
      </c>
      <c r="BP40" s="199">
        <v>0</v>
      </c>
      <c r="BQ40" s="199">
        <v>0</v>
      </c>
      <c r="BR40" s="199">
        <v>0</v>
      </c>
      <c r="BS40" s="199">
        <v>1838</v>
      </c>
      <c r="BT40" s="199">
        <v>0</v>
      </c>
      <c r="BU40" s="199">
        <v>0</v>
      </c>
      <c r="BV40" s="199">
        <v>0</v>
      </c>
      <c r="BW40" s="199">
        <v>0</v>
      </c>
      <c r="BX40" s="199">
        <v>179</v>
      </c>
      <c r="BY40" s="199">
        <v>0</v>
      </c>
      <c r="BZ40" s="199">
        <v>0</v>
      </c>
      <c r="CA40" s="199">
        <v>0</v>
      </c>
      <c r="CB40" s="199"/>
      <c r="CC40" s="199">
        <v>0</v>
      </c>
      <c r="CD40" s="199">
        <v>0</v>
      </c>
      <c r="CE40" s="199">
        <v>0</v>
      </c>
      <c r="CF40" s="199">
        <v>0</v>
      </c>
      <c r="CG40" s="199">
        <v>0</v>
      </c>
      <c r="CH40" s="199">
        <v>0</v>
      </c>
      <c r="CI40" s="199"/>
      <c r="CJ40" s="199">
        <v>0</v>
      </c>
      <c r="CK40" s="199">
        <v>0</v>
      </c>
      <c r="CL40" s="199">
        <v>0</v>
      </c>
      <c r="CM40" s="199"/>
    </row>
    <row r="41" spans="1:91" x14ac:dyDescent="0.3">
      <c r="A41" s="197">
        <v>201712</v>
      </c>
      <c r="B41" s="197">
        <v>9388</v>
      </c>
      <c r="C41" s="198" t="s">
        <v>1153</v>
      </c>
      <c r="D41" s="198" t="s">
        <v>1112</v>
      </c>
      <c r="E41" s="199">
        <v>55830</v>
      </c>
      <c r="F41" s="199">
        <v>4245</v>
      </c>
      <c r="G41" s="199">
        <v>51585</v>
      </c>
      <c r="H41" s="199">
        <v>93</v>
      </c>
      <c r="I41" s="199">
        <v>31229</v>
      </c>
      <c r="J41" s="199">
        <v>1143</v>
      </c>
      <c r="K41" s="199">
        <v>81763</v>
      </c>
      <c r="L41" s="199">
        <v>2329</v>
      </c>
      <c r="M41" s="199">
        <v>4169</v>
      </c>
      <c r="N41" s="199">
        <v>59503</v>
      </c>
      <c r="O41" s="199">
        <v>3967</v>
      </c>
      <c r="P41" s="199">
        <v>668</v>
      </c>
      <c r="Q41" s="199">
        <v>5461</v>
      </c>
      <c r="R41" s="199">
        <v>0</v>
      </c>
      <c r="S41" s="199">
        <v>18661</v>
      </c>
      <c r="T41" s="199">
        <v>3724</v>
      </c>
      <c r="U41" s="199">
        <v>14937</v>
      </c>
      <c r="V41" s="199">
        <v>61882</v>
      </c>
      <c r="W41" s="199">
        <v>56153</v>
      </c>
      <c r="X41" s="199">
        <v>826068</v>
      </c>
      <c r="Y41" s="199">
        <v>587108</v>
      </c>
      <c r="Z41" s="199">
        <v>78470</v>
      </c>
      <c r="AA41" s="199">
        <v>0</v>
      </c>
      <c r="AB41" s="199">
        <v>227690</v>
      </c>
      <c r="AC41" s="199">
        <v>11375</v>
      </c>
      <c r="AD41" s="199">
        <v>0</v>
      </c>
      <c r="AE41" s="199">
        <v>11375</v>
      </c>
      <c r="AF41" s="199">
        <v>6967</v>
      </c>
      <c r="AG41" s="199">
        <v>93</v>
      </c>
      <c r="AH41" s="199">
        <v>1488</v>
      </c>
      <c r="AI41" s="199">
        <v>3042</v>
      </c>
      <c r="AJ41" s="199">
        <v>8582</v>
      </c>
      <c r="AK41" s="199">
        <v>3129</v>
      </c>
      <c r="AL41" s="199">
        <v>1894786</v>
      </c>
      <c r="AM41" s="199">
        <v>0</v>
      </c>
      <c r="AN41" s="199">
        <v>1367911</v>
      </c>
      <c r="AO41" s="199">
        <v>227690</v>
      </c>
      <c r="AP41" s="199">
        <v>0</v>
      </c>
      <c r="AQ41" s="199">
        <v>34770</v>
      </c>
      <c r="AR41" s="199">
        <v>3517</v>
      </c>
      <c r="AS41" s="199">
        <v>1633888</v>
      </c>
      <c r="AT41" s="199">
        <v>0</v>
      </c>
      <c r="AU41" s="199">
        <v>939</v>
      </c>
      <c r="AV41" s="199">
        <v>1139</v>
      </c>
      <c r="AW41" s="199">
        <v>36000</v>
      </c>
      <c r="AX41" s="199">
        <v>94382</v>
      </c>
      <c r="AY41" s="199">
        <v>0</v>
      </c>
      <c r="AZ41" s="199">
        <v>0</v>
      </c>
      <c r="BA41" s="199">
        <v>15000</v>
      </c>
      <c r="BB41" s="199">
        <v>0</v>
      </c>
      <c r="BC41" s="199">
        <v>15000</v>
      </c>
      <c r="BD41" s="199">
        <v>114377</v>
      </c>
      <c r="BE41" s="199">
        <v>223759</v>
      </c>
      <c r="BF41" s="199">
        <v>1894786</v>
      </c>
      <c r="BG41" s="199">
        <v>53356</v>
      </c>
      <c r="BH41" s="199">
        <v>165985</v>
      </c>
      <c r="BI41" s="199">
        <v>86807</v>
      </c>
      <c r="BJ41" s="199">
        <v>32436</v>
      </c>
      <c r="BK41" s="199">
        <v>338584</v>
      </c>
      <c r="BL41" s="199">
        <v>0</v>
      </c>
      <c r="BM41" s="199">
        <v>0</v>
      </c>
      <c r="BN41" s="199">
        <v>45118</v>
      </c>
      <c r="BO41" s="199">
        <v>45118</v>
      </c>
      <c r="BP41" s="199">
        <v>22370</v>
      </c>
      <c r="BQ41" s="199">
        <v>0</v>
      </c>
      <c r="BR41" s="199">
        <v>0</v>
      </c>
      <c r="BS41" s="199">
        <v>368</v>
      </c>
      <c r="BT41" s="199">
        <v>0</v>
      </c>
      <c r="BU41" s="199">
        <v>0</v>
      </c>
      <c r="BV41" s="199">
        <v>0</v>
      </c>
      <c r="BW41" s="199">
        <v>0</v>
      </c>
      <c r="BX41" s="199">
        <v>0</v>
      </c>
      <c r="BY41" s="199">
        <v>0</v>
      </c>
      <c r="BZ41" s="199">
        <v>200</v>
      </c>
      <c r="CA41" s="199">
        <v>0</v>
      </c>
      <c r="CB41" s="199"/>
      <c r="CC41" s="199">
        <v>0</v>
      </c>
      <c r="CD41" s="199">
        <v>0</v>
      </c>
      <c r="CE41" s="199">
        <v>0</v>
      </c>
      <c r="CF41" s="199">
        <v>0</v>
      </c>
      <c r="CG41" s="199">
        <v>0</v>
      </c>
      <c r="CH41" s="199">
        <v>0</v>
      </c>
      <c r="CI41" s="199"/>
      <c r="CJ41" s="199">
        <v>0</v>
      </c>
      <c r="CK41" s="199">
        <v>0</v>
      </c>
      <c r="CL41" s="199">
        <v>0</v>
      </c>
      <c r="CM41" s="199"/>
    </row>
    <row r="42" spans="1:91" x14ac:dyDescent="0.3">
      <c r="A42" s="197">
        <v>201712</v>
      </c>
      <c r="B42" s="197">
        <v>9335</v>
      </c>
      <c r="C42" s="198" t="s">
        <v>1154</v>
      </c>
      <c r="D42" s="198" t="s">
        <v>1112</v>
      </c>
      <c r="E42" s="199">
        <v>666522</v>
      </c>
      <c r="F42" s="199">
        <v>49365</v>
      </c>
      <c r="G42" s="199">
        <v>617158</v>
      </c>
      <c r="H42" s="199">
        <v>2304</v>
      </c>
      <c r="I42" s="199">
        <v>391936</v>
      </c>
      <c r="J42" s="199">
        <v>16329</v>
      </c>
      <c r="K42" s="199">
        <v>995069</v>
      </c>
      <c r="L42" s="199">
        <v>115555</v>
      </c>
      <c r="M42" s="199">
        <v>17664</v>
      </c>
      <c r="N42" s="199">
        <v>808296</v>
      </c>
      <c r="O42" s="199">
        <v>36492</v>
      </c>
      <c r="P42" s="199">
        <v>2459</v>
      </c>
      <c r="Q42" s="199">
        <v>-43143</v>
      </c>
      <c r="R42" s="199">
        <v>36393</v>
      </c>
      <c r="S42" s="199">
        <v>360578</v>
      </c>
      <c r="T42" s="199">
        <v>58124</v>
      </c>
      <c r="U42" s="199">
        <v>302454</v>
      </c>
      <c r="V42" s="199">
        <v>476897</v>
      </c>
      <c r="W42" s="199">
        <v>1135328</v>
      </c>
      <c r="X42" s="199">
        <v>14477540</v>
      </c>
      <c r="Y42" s="199">
        <v>4966364</v>
      </c>
      <c r="Z42" s="199">
        <v>927110</v>
      </c>
      <c r="AA42" s="199">
        <v>194930</v>
      </c>
      <c r="AB42" s="199">
        <v>164620</v>
      </c>
      <c r="AC42" s="199">
        <v>119587</v>
      </c>
      <c r="AD42" s="199">
        <v>47253</v>
      </c>
      <c r="AE42" s="199">
        <v>72334</v>
      </c>
      <c r="AF42" s="199">
        <v>46491</v>
      </c>
      <c r="AG42" s="199">
        <v>7172</v>
      </c>
      <c r="AH42" s="199">
        <v>0</v>
      </c>
      <c r="AI42" s="199">
        <v>0</v>
      </c>
      <c r="AJ42" s="199">
        <v>241212</v>
      </c>
      <c r="AK42" s="199">
        <v>108144</v>
      </c>
      <c r="AL42" s="199">
        <v>23287774</v>
      </c>
      <c r="AM42" s="199">
        <v>970854</v>
      </c>
      <c r="AN42" s="199">
        <v>17249567</v>
      </c>
      <c r="AO42" s="199">
        <v>164620</v>
      </c>
      <c r="AP42" s="199">
        <v>0</v>
      </c>
      <c r="AQ42" s="199">
        <v>884600</v>
      </c>
      <c r="AR42" s="199">
        <v>8386</v>
      </c>
      <c r="AS42" s="199">
        <v>19278027</v>
      </c>
      <c r="AT42" s="199">
        <v>40660</v>
      </c>
      <c r="AU42" s="199">
        <v>16950</v>
      </c>
      <c r="AV42" s="199">
        <v>81910</v>
      </c>
      <c r="AW42" s="199">
        <v>358638</v>
      </c>
      <c r="AX42" s="199">
        <v>941119</v>
      </c>
      <c r="AY42" s="199">
        <v>862</v>
      </c>
      <c r="AZ42" s="199">
        <v>862</v>
      </c>
      <c r="BA42" s="199">
        <v>162449</v>
      </c>
      <c r="BB42" s="199">
        <v>110583</v>
      </c>
      <c r="BC42" s="199">
        <v>51866</v>
      </c>
      <c r="BD42" s="199">
        <v>2464771</v>
      </c>
      <c r="BE42" s="199">
        <v>3569200</v>
      </c>
      <c r="BF42" s="199">
        <v>23287774</v>
      </c>
      <c r="BG42" s="199">
        <v>1351563</v>
      </c>
      <c r="BH42" s="199">
        <v>1943276</v>
      </c>
      <c r="BI42" s="199">
        <v>0</v>
      </c>
      <c r="BJ42" s="199">
        <v>2184504</v>
      </c>
      <c r="BK42" s="199">
        <v>5479344</v>
      </c>
      <c r="BL42" s="199">
        <v>1078264</v>
      </c>
      <c r="BM42" s="199">
        <v>0</v>
      </c>
      <c r="BN42" s="199">
        <v>558903</v>
      </c>
      <c r="BO42" s="199">
        <v>1637167</v>
      </c>
      <c r="BP42" s="199">
        <v>118537</v>
      </c>
      <c r="BQ42" s="199">
        <v>0</v>
      </c>
      <c r="BR42" s="199">
        <v>0</v>
      </c>
      <c r="BS42" s="199">
        <v>0</v>
      </c>
      <c r="BT42" s="199">
        <v>0</v>
      </c>
      <c r="BU42" s="199">
        <v>303843</v>
      </c>
      <c r="BV42" s="199">
        <v>0</v>
      </c>
      <c r="BW42" s="199">
        <v>0</v>
      </c>
      <c r="BX42" s="199">
        <v>0</v>
      </c>
      <c r="BY42" s="199">
        <v>0</v>
      </c>
      <c r="BZ42" s="199">
        <v>6127</v>
      </c>
      <c r="CA42" s="199">
        <v>18172</v>
      </c>
      <c r="CB42" s="199"/>
      <c r="CC42" s="199">
        <v>0</v>
      </c>
      <c r="CD42" s="199">
        <v>0</v>
      </c>
      <c r="CE42" s="199">
        <v>0</v>
      </c>
      <c r="CF42" s="199">
        <v>0</v>
      </c>
      <c r="CG42" s="199">
        <v>0</v>
      </c>
      <c r="CH42" s="199">
        <v>0</v>
      </c>
      <c r="CI42" s="199"/>
      <c r="CJ42" s="199">
        <v>0</v>
      </c>
      <c r="CK42" s="199">
        <v>0</v>
      </c>
      <c r="CL42" s="199">
        <v>0</v>
      </c>
      <c r="CM42" s="199">
        <v>0</v>
      </c>
    </row>
    <row r="43" spans="1:91" x14ac:dyDescent="0.3">
      <c r="A43" s="197">
        <v>201712</v>
      </c>
      <c r="B43" s="197">
        <v>522</v>
      </c>
      <c r="C43" s="198" t="s">
        <v>1155</v>
      </c>
      <c r="D43" s="198" t="s">
        <v>1112</v>
      </c>
      <c r="E43" s="199">
        <v>579963</v>
      </c>
      <c r="F43" s="199">
        <v>63626</v>
      </c>
      <c r="G43" s="199">
        <v>516337</v>
      </c>
      <c r="H43" s="199">
        <v>27353</v>
      </c>
      <c r="I43" s="199">
        <v>448862</v>
      </c>
      <c r="J43" s="199">
        <v>19290</v>
      </c>
      <c r="K43" s="199">
        <v>973262</v>
      </c>
      <c r="L43" s="199">
        <v>57165</v>
      </c>
      <c r="M43" s="199">
        <v>21022</v>
      </c>
      <c r="N43" s="199">
        <v>693456</v>
      </c>
      <c r="O43" s="199">
        <v>39886</v>
      </c>
      <c r="P43" s="199">
        <v>12669</v>
      </c>
      <c r="Q43" s="199">
        <v>32185</v>
      </c>
      <c r="R43" s="199">
        <v>-2394</v>
      </c>
      <c r="S43" s="199">
        <v>270859</v>
      </c>
      <c r="T43" s="199">
        <v>13583</v>
      </c>
      <c r="U43" s="199">
        <v>257276</v>
      </c>
      <c r="V43" s="199">
        <v>356906</v>
      </c>
      <c r="W43" s="199">
        <v>1822445</v>
      </c>
      <c r="X43" s="199">
        <v>11671702</v>
      </c>
      <c r="Y43" s="199">
        <v>4839742</v>
      </c>
      <c r="Z43" s="199">
        <v>653583</v>
      </c>
      <c r="AA43" s="199">
        <v>381559</v>
      </c>
      <c r="AB43" s="199">
        <v>905222</v>
      </c>
      <c r="AC43" s="199">
        <v>59807</v>
      </c>
      <c r="AD43" s="199">
        <v>8337</v>
      </c>
      <c r="AE43" s="199">
        <v>51470</v>
      </c>
      <c r="AF43" s="199">
        <v>47830</v>
      </c>
      <c r="AG43" s="199">
        <v>15647</v>
      </c>
      <c r="AH43" s="199">
        <v>152160</v>
      </c>
      <c r="AI43" s="199"/>
      <c r="AJ43" s="199">
        <v>246374</v>
      </c>
      <c r="AK43" s="199">
        <v>18675</v>
      </c>
      <c r="AL43" s="199">
        <v>21443110</v>
      </c>
      <c r="AM43" s="199">
        <v>437891</v>
      </c>
      <c r="AN43" s="199">
        <v>16591918</v>
      </c>
      <c r="AO43" s="199">
        <v>905222</v>
      </c>
      <c r="AP43" s="199"/>
      <c r="AQ43" s="199">
        <v>216288</v>
      </c>
      <c r="AR43" s="199">
        <v>5828</v>
      </c>
      <c r="AS43" s="199">
        <v>18157147</v>
      </c>
      <c r="AT43" s="199">
        <v>55905</v>
      </c>
      <c r="AU43" s="199">
        <v>14794</v>
      </c>
      <c r="AV43" s="199">
        <v>70699</v>
      </c>
      <c r="AW43" s="199">
        <v>402848</v>
      </c>
      <c r="AX43" s="199">
        <v>130312</v>
      </c>
      <c r="AY43" s="199">
        <v>3128</v>
      </c>
      <c r="AZ43" s="199">
        <v>3128</v>
      </c>
      <c r="BA43" s="199">
        <v>1146215</v>
      </c>
      <c r="BB43" s="199"/>
      <c r="BC43" s="199">
        <v>584837</v>
      </c>
      <c r="BD43" s="199">
        <v>1532761</v>
      </c>
      <c r="BE43" s="199">
        <v>2812416</v>
      </c>
      <c r="BF43" s="199">
        <v>21443110</v>
      </c>
      <c r="BG43" s="199">
        <v>1542995</v>
      </c>
      <c r="BH43" s="199">
        <v>2167326</v>
      </c>
      <c r="BI43" s="199">
        <v>40378</v>
      </c>
      <c r="BJ43" s="199">
        <v>1589875</v>
      </c>
      <c r="BK43" s="199">
        <v>5340574</v>
      </c>
      <c r="BL43" s="199"/>
      <c r="BM43" s="199"/>
      <c r="BN43" s="199"/>
      <c r="BO43" s="199"/>
      <c r="BP43" s="199">
        <v>137658</v>
      </c>
      <c r="BQ43" s="199"/>
      <c r="BR43" s="199"/>
      <c r="BS43" s="199"/>
      <c r="BT43" s="199">
        <v>99999</v>
      </c>
      <c r="BU43" s="199">
        <v>33801</v>
      </c>
      <c r="BV43" s="199"/>
      <c r="BW43" s="199"/>
      <c r="BX43" s="199"/>
      <c r="BY43" s="199"/>
      <c r="BZ43" s="199"/>
      <c r="CA43" s="199"/>
      <c r="CB43" s="199"/>
      <c r="CC43" s="199"/>
      <c r="CD43" s="199"/>
      <c r="CE43" s="199"/>
      <c r="CF43" s="199"/>
      <c r="CG43" s="199"/>
      <c r="CH43" s="199">
        <v>561378</v>
      </c>
      <c r="CI43" s="199"/>
      <c r="CJ43" s="199"/>
      <c r="CK43" s="199"/>
      <c r="CL43" s="199"/>
      <c r="CM43" s="199"/>
    </row>
    <row r="44" spans="1:91" x14ac:dyDescent="0.3">
      <c r="A44" s="197">
        <v>201712</v>
      </c>
      <c r="B44" s="197">
        <v>9090</v>
      </c>
      <c r="C44" s="198" t="s">
        <v>1156</v>
      </c>
      <c r="D44" s="198" t="s">
        <v>1112</v>
      </c>
      <c r="E44" s="199">
        <v>186460</v>
      </c>
      <c r="F44" s="199">
        <v>7056</v>
      </c>
      <c r="G44" s="199">
        <v>179404</v>
      </c>
      <c r="H44" s="199">
        <v>2758</v>
      </c>
      <c r="I44" s="199">
        <v>131864</v>
      </c>
      <c r="J44" s="199">
        <v>3021</v>
      </c>
      <c r="K44" s="199">
        <v>311004</v>
      </c>
      <c r="L44" s="199">
        <v>33322</v>
      </c>
      <c r="M44" s="199">
        <v>9537</v>
      </c>
      <c r="N44" s="199">
        <v>206783</v>
      </c>
      <c r="O44" s="199">
        <v>8769</v>
      </c>
      <c r="P44" s="199">
        <v>484</v>
      </c>
      <c r="Q44" s="199">
        <v>-6124</v>
      </c>
      <c r="R44" s="199">
        <v>10959</v>
      </c>
      <c r="S44" s="199">
        <v>154911</v>
      </c>
      <c r="T44" s="199">
        <v>27998</v>
      </c>
      <c r="U44" s="199">
        <v>126912</v>
      </c>
      <c r="V44" s="199">
        <v>141977</v>
      </c>
      <c r="W44" s="199">
        <v>231786</v>
      </c>
      <c r="X44" s="199">
        <v>4010455</v>
      </c>
      <c r="Y44" s="199">
        <v>1939208</v>
      </c>
      <c r="Z44" s="199">
        <v>395953</v>
      </c>
      <c r="AA44" s="199">
        <v>21107</v>
      </c>
      <c r="AB44" s="199">
        <v>1869329</v>
      </c>
      <c r="AC44" s="199">
        <v>104923</v>
      </c>
      <c r="AD44" s="199">
        <v>17209</v>
      </c>
      <c r="AE44" s="199">
        <v>87713</v>
      </c>
      <c r="AF44" s="199">
        <v>10151</v>
      </c>
      <c r="AG44" s="199">
        <v>3174</v>
      </c>
      <c r="AH44" s="199">
        <v>3741</v>
      </c>
      <c r="AI44" s="199">
        <v>3058</v>
      </c>
      <c r="AJ44" s="199">
        <v>38112</v>
      </c>
      <c r="AK44" s="199">
        <v>25938</v>
      </c>
      <c r="AL44" s="199">
        <v>8891333</v>
      </c>
      <c r="AM44" s="199">
        <v>10321</v>
      </c>
      <c r="AN44" s="199">
        <v>5376111</v>
      </c>
      <c r="AO44" s="199">
        <v>1869329</v>
      </c>
      <c r="AP44" s="199">
        <v>0</v>
      </c>
      <c r="AQ44" s="199">
        <v>179637</v>
      </c>
      <c r="AR44" s="199">
        <v>7499</v>
      </c>
      <c r="AS44" s="199">
        <v>7442897</v>
      </c>
      <c r="AT44" s="199">
        <v>6512</v>
      </c>
      <c r="AU44" s="199">
        <v>11434</v>
      </c>
      <c r="AV44" s="199">
        <v>22168</v>
      </c>
      <c r="AW44" s="199">
        <v>0</v>
      </c>
      <c r="AX44" s="199">
        <v>352754</v>
      </c>
      <c r="AY44" s="199">
        <v>0</v>
      </c>
      <c r="AZ44" s="199">
        <v>0</v>
      </c>
      <c r="BA44" s="199">
        <v>47356</v>
      </c>
      <c r="BB44" s="199">
        <v>47356</v>
      </c>
      <c r="BC44" s="199">
        <v>0</v>
      </c>
      <c r="BD44" s="199">
        <v>1026157</v>
      </c>
      <c r="BE44" s="199">
        <v>1426267</v>
      </c>
      <c r="BF44" s="199">
        <v>8891333</v>
      </c>
      <c r="BG44" s="199">
        <v>235698</v>
      </c>
      <c r="BH44" s="199">
        <v>613129</v>
      </c>
      <c r="BI44" s="199">
        <v>657697</v>
      </c>
      <c r="BJ44" s="199">
        <v>306000</v>
      </c>
      <c r="BK44" s="199">
        <v>1812524</v>
      </c>
      <c r="BL44" s="199">
        <v>42700</v>
      </c>
      <c r="BM44" s="199">
        <v>0</v>
      </c>
      <c r="BN44" s="199">
        <v>114433</v>
      </c>
      <c r="BO44" s="199">
        <v>157133</v>
      </c>
      <c r="BP44" s="199">
        <v>10515</v>
      </c>
      <c r="BQ44" s="199">
        <v>0</v>
      </c>
      <c r="BR44" s="199">
        <v>0</v>
      </c>
      <c r="BS44" s="199">
        <v>0</v>
      </c>
      <c r="BT44" s="199">
        <v>0</v>
      </c>
      <c r="BU44" s="199">
        <v>81906</v>
      </c>
      <c r="BV44" s="199">
        <v>0</v>
      </c>
      <c r="BW44" s="199">
        <v>0</v>
      </c>
      <c r="BX44" s="199">
        <v>0</v>
      </c>
      <c r="BY44" s="199">
        <v>0</v>
      </c>
      <c r="BZ44" s="199">
        <v>4222</v>
      </c>
      <c r="CA44" s="199">
        <v>0</v>
      </c>
      <c r="CB44" s="199"/>
      <c r="CC44" s="199">
        <v>0</v>
      </c>
      <c r="CD44" s="199">
        <v>0</v>
      </c>
      <c r="CE44" s="199">
        <v>0</v>
      </c>
      <c r="CF44" s="199">
        <v>0</v>
      </c>
      <c r="CG44" s="199">
        <v>0</v>
      </c>
      <c r="CH44" s="199">
        <v>0</v>
      </c>
      <c r="CI44" s="199"/>
      <c r="CJ44" s="199">
        <v>0</v>
      </c>
      <c r="CK44" s="199">
        <v>0</v>
      </c>
      <c r="CL44" s="199">
        <v>0</v>
      </c>
      <c r="CM44" s="199"/>
    </row>
    <row r="45" spans="1:91" x14ac:dyDescent="0.3">
      <c r="A45" s="197">
        <v>201712</v>
      </c>
      <c r="B45" s="197">
        <v>9070</v>
      </c>
      <c r="C45" s="198" t="s">
        <v>1157</v>
      </c>
      <c r="D45" s="198" t="s">
        <v>1112</v>
      </c>
      <c r="E45" s="199">
        <v>606138</v>
      </c>
      <c r="F45" s="199">
        <v>61924</v>
      </c>
      <c r="G45" s="199">
        <v>544214</v>
      </c>
      <c r="H45" s="199">
        <v>1893</v>
      </c>
      <c r="I45" s="199">
        <v>332059</v>
      </c>
      <c r="J45" s="199">
        <v>25164</v>
      </c>
      <c r="K45" s="199">
        <v>853003</v>
      </c>
      <c r="L45" s="199">
        <v>94267</v>
      </c>
      <c r="M45" s="199">
        <v>3774</v>
      </c>
      <c r="N45" s="199">
        <v>431994</v>
      </c>
      <c r="O45" s="199">
        <v>16903</v>
      </c>
      <c r="P45" s="199">
        <v>1497</v>
      </c>
      <c r="Q45" s="199">
        <v>138460</v>
      </c>
      <c r="R45" s="199">
        <v>21180</v>
      </c>
      <c r="S45" s="199">
        <v>383371</v>
      </c>
      <c r="T45" s="199">
        <v>63897</v>
      </c>
      <c r="U45" s="199">
        <v>319475</v>
      </c>
      <c r="V45" s="199">
        <v>198805</v>
      </c>
      <c r="W45" s="199">
        <v>632068</v>
      </c>
      <c r="X45" s="199">
        <v>10473161</v>
      </c>
      <c r="Y45" s="199">
        <v>1837597</v>
      </c>
      <c r="Z45" s="199">
        <v>979704</v>
      </c>
      <c r="AA45" s="199">
        <v>16127</v>
      </c>
      <c r="AB45" s="199">
        <v>2755672</v>
      </c>
      <c r="AC45" s="199">
        <v>175803</v>
      </c>
      <c r="AD45" s="199">
        <v>58760</v>
      </c>
      <c r="AE45" s="199">
        <v>117043</v>
      </c>
      <c r="AF45" s="199">
        <v>33679</v>
      </c>
      <c r="AG45" s="199">
        <v>8448</v>
      </c>
      <c r="AH45" s="199">
        <v>1521</v>
      </c>
      <c r="AI45" s="199">
        <v>45307</v>
      </c>
      <c r="AJ45" s="199">
        <v>94356</v>
      </c>
      <c r="AK45" s="199">
        <v>54569</v>
      </c>
      <c r="AL45" s="199">
        <v>17509585</v>
      </c>
      <c r="AM45" s="199">
        <v>23536</v>
      </c>
      <c r="AN45" s="199">
        <v>10987016</v>
      </c>
      <c r="AO45" s="199">
        <v>2755672</v>
      </c>
      <c r="AP45" s="199">
        <v>0</v>
      </c>
      <c r="AQ45" s="199">
        <v>298436</v>
      </c>
      <c r="AR45" s="199">
        <v>17029</v>
      </c>
      <c r="AS45" s="199">
        <v>14349459</v>
      </c>
      <c r="AT45" s="199">
        <v>3867</v>
      </c>
      <c r="AU45" s="199">
        <v>49</v>
      </c>
      <c r="AV45" s="199">
        <v>10081</v>
      </c>
      <c r="AW45" s="199">
        <v>455798</v>
      </c>
      <c r="AX45" s="199">
        <v>1328819</v>
      </c>
      <c r="AY45" s="199">
        <v>2250</v>
      </c>
      <c r="AZ45" s="199">
        <v>2250</v>
      </c>
      <c r="BA45" s="199">
        <v>74740</v>
      </c>
      <c r="BB45" s="199">
        <v>49740</v>
      </c>
      <c r="BC45" s="199">
        <v>25000</v>
      </c>
      <c r="BD45" s="199">
        <v>1288438</v>
      </c>
      <c r="BE45" s="199">
        <v>2694247</v>
      </c>
      <c r="BF45" s="199">
        <v>17509585</v>
      </c>
      <c r="BG45" s="199">
        <v>871404</v>
      </c>
      <c r="BH45" s="199">
        <v>1952590</v>
      </c>
      <c r="BI45" s="199">
        <v>445049</v>
      </c>
      <c r="BJ45" s="199">
        <v>919619</v>
      </c>
      <c r="BK45" s="199">
        <v>4188661</v>
      </c>
      <c r="BL45" s="199">
        <v>0</v>
      </c>
      <c r="BM45" s="199">
        <v>0</v>
      </c>
      <c r="BN45" s="199">
        <v>0</v>
      </c>
      <c r="BO45" s="199">
        <v>0</v>
      </c>
      <c r="BP45" s="199">
        <v>35169</v>
      </c>
      <c r="BQ45" s="199">
        <v>0</v>
      </c>
      <c r="BR45" s="199">
        <v>0</v>
      </c>
      <c r="BS45" s="199">
        <v>24625</v>
      </c>
      <c r="BT45" s="199">
        <v>0</v>
      </c>
      <c r="BU45" s="199">
        <v>142973</v>
      </c>
      <c r="BV45" s="199">
        <v>0</v>
      </c>
      <c r="BW45" s="199">
        <v>267770</v>
      </c>
      <c r="BX45" s="199">
        <v>0</v>
      </c>
      <c r="BY45" s="199">
        <v>0</v>
      </c>
      <c r="BZ45" s="199">
        <v>6165</v>
      </c>
      <c r="CA45" s="199">
        <v>0</v>
      </c>
      <c r="CB45" s="199"/>
      <c r="CC45" s="199">
        <v>0</v>
      </c>
      <c r="CD45" s="199">
        <v>0</v>
      </c>
      <c r="CE45" s="199">
        <v>0</v>
      </c>
      <c r="CF45" s="199">
        <v>0</v>
      </c>
      <c r="CG45" s="199">
        <v>0</v>
      </c>
      <c r="CH45" s="199">
        <v>0</v>
      </c>
      <c r="CI45" s="199"/>
      <c r="CJ45" s="199">
        <v>0</v>
      </c>
      <c r="CK45" s="199">
        <v>0</v>
      </c>
      <c r="CL45" s="199">
        <v>0</v>
      </c>
      <c r="CM45" s="199"/>
    </row>
    <row r="46" spans="1:91" x14ac:dyDescent="0.3">
      <c r="A46" s="197">
        <v>201712</v>
      </c>
      <c r="B46" s="197">
        <v>9682</v>
      </c>
      <c r="C46" s="198" t="s">
        <v>1158</v>
      </c>
      <c r="D46" s="198" t="s">
        <v>1112</v>
      </c>
      <c r="E46" s="199">
        <v>50707</v>
      </c>
      <c r="F46" s="199">
        <v>1821</v>
      </c>
      <c r="G46" s="199">
        <v>48886</v>
      </c>
      <c r="H46" s="199">
        <v>132</v>
      </c>
      <c r="I46" s="199">
        <v>21467</v>
      </c>
      <c r="J46" s="199">
        <v>1340</v>
      </c>
      <c r="K46" s="199">
        <v>69145</v>
      </c>
      <c r="L46" s="199">
        <v>5905</v>
      </c>
      <c r="M46" s="199">
        <v>0</v>
      </c>
      <c r="N46" s="199">
        <v>46023</v>
      </c>
      <c r="O46" s="199">
        <v>679</v>
      </c>
      <c r="P46" s="199">
        <v>15</v>
      </c>
      <c r="Q46" s="199">
        <v>-4591</v>
      </c>
      <c r="R46" s="199">
        <v>0</v>
      </c>
      <c r="S46" s="199">
        <v>32925</v>
      </c>
      <c r="T46" s="199">
        <v>6404</v>
      </c>
      <c r="U46" s="199">
        <v>26520</v>
      </c>
      <c r="V46" s="199">
        <v>46321</v>
      </c>
      <c r="W46" s="199">
        <v>46157</v>
      </c>
      <c r="X46" s="199">
        <v>694771</v>
      </c>
      <c r="Y46" s="199">
        <v>981529</v>
      </c>
      <c r="Z46" s="199">
        <v>63844</v>
      </c>
      <c r="AA46" s="199">
        <v>0</v>
      </c>
      <c r="AB46" s="199">
        <v>250339</v>
      </c>
      <c r="AC46" s="199">
        <v>12600</v>
      </c>
      <c r="AD46" s="199">
        <v>0</v>
      </c>
      <c r="AE46" s="199">
        <v>12600</v>
      </c>
      <c r="AF46" s="199">
        <v>1413</v>
      </c>
      <c r="AG46" s="199">
        <v>230</v>
      </c>
      <c r="AH46" s="199">
        <v>4</v>
      </c>
      <c r="AI46" s="199">
        <v>0</v>
      </c>
      <c r="AJ46" s="199">
        <v>12490</v>
      </c>
      <c r="AK46" s="199">
        <v>2793</v>
      </c>
      <c r="AL46" s="199">
        <v>2117491</v>
      </c>
      <c r="AM46" s="199">
        <v>0</v>
      </c>
      <c r="AN46" s="199">
        <v>1556455</v>
      </c>
      <c r="AO46" s="199">
        <v>250339</v>
      </c>
      <c r="AP46" s="199">
        <v>0</v>
      </c>
      <c r="AQ46" s="199">
        <v>25013</v>
      </c>
      <c r="AR46" s="199">
        <v>505</v>
      </c>
      <c r="AS46" s="199">
        <v>1832312</v>
      </c>
      <c r="AT46" s="199">
        <v>0</v>
      </c>
      <c r="AU46" s="199">
        <v>562</v>
      </c>
      <c r="AV46" s="199">
        <v>562</v>
      </c>
      <c r="AW46" s="199">
        <v>0</v>
      </c>
      <c r="AX46" s="199">
        <v>0</v>
      </c>
      <c r="AY46" s="199">
        <v>2314</v>
      </c>
      <c r="AZ46" s="199">
        <v>2314</v>
      </c>
      <c r="BA46" s="199">
        <v>0</v>
      </c>
      <c r="BB46" s="199">
        <v>0</v>
      </c>
      <c r="BC46" s="199">
        <v>0</v>
      </c>
      <c r="BD46" s="199">
        <v>282302</v>
      </c>
      <c r="BE46" s="199">
        <v>284616</v>
      </c>
      <c r="BF46" s="199">
        <v>2117491</v>
      </c>
      <c r="BG46" s="199">
        <v>90019</v>
      </c>
      <c r="BH46" s="199">
        <v>95922</v>
      </c>
      <c r="BI46" s="199">
        <v>95966</v>
      </c>
      <c r="BJ46" s="199">
        <v>17518</v>
      </c>
      <c r="BK46" s="199">
        <v>299426</v>
      </c>
      <c r="BL46" s="199">
        <v>0</v>
      </c>
      <c r="BM46" s="199">
        <v>0</v>
      </c>
      <c r="BN46" s="199">
        <v>29857</v>
      </c>
      <c r="BO46" s="199">
        <v>29857</v>
      </c>
      <c r="BP46" s="199">
        <v>0</v>
      </c>
      <c r="BQ46" s="199">
        <v>0</v>
      </c>
      <c r="BR46" s="199">
        <v>0</v>
      </c>
      <c r="BS46" s="199">
        <v>5000</v>
      </c>
      <c r="BT46" s="199">
        <v>0</v>
      </c>
      <c r="BU46" s="199">
        <v>0</v>
      </c>
      <c r="BV46" s="199">
        <v>0</v>
      </c>
      <c r="BW46" s="199">
        <v>0</v>
      </c>
      <c r="BX46" s="199">
        <v>0</v>
      </c>
      <c r="BY46" s="199">
        <v>0</v>
      </c>
      <c r="BZ46" s="199">
        <v>0</v>
      </c>
      <c r="CA46" s="199">
        <v>0</v>
      </c>
      <c r="CB46" s="199"/>
      <c r="CC46" s="199">
        <v>0</v>
      </c>
      <c r="CD46" s="199">
        <v>0</v>
      </c>
      <c r="CE46" s="199">
        <v>0</v>
      </c>
      <c r="CF46" s="199">
        <v>0</v>
      </c>
      <c r="CG46" s="199">
        <v>0</v>
      </c>
      <c r="CH46" s="199">
        <v>0</v>
      </c>
      <c r="CI46" s="199"/>
      <c r="CJ46" s="199">
        <v>0</v>
      </c>
      <c r="CK46" s="199">
        <v>0</v>
      </c>
      <c r="CL46" s="199">
        <v>0</v>
      </c>
      <c r="CM46" s="199"/>
    </row>
    <row r="47" spans="1:91" x14ac:dyDescent="0.3">
      <c r="A47" s="197">
        <v>201712</v>
      </c>
      <c r="B47" s="197">
        <v>8079</v>
      </c>
      <c r="C47" s="198" t="s">
        <v>1159</v>
      </c>
      <c r="D47" s="198" t="s">
        <v>1112</v>
      </c>
      <c r="E47" s="199">
        <v>2177123</v>
      </c>
      <c r="F47" s="199">
        <v>174436</v>
      </c>
      <c r="G47" s="199">
        <v>2002687</v>
      </c>
      <c r="H47" s="199">
        <v>35580</v>
      </c>
      <c r="I47" s="199">
        <v>1983301</v>
      </c>
      <c r="J47" s="199">
        <v>232883</v>
      </c>
      <c r="K47" s="199">
        <v>3788685</v>
      </c>
      <c r="L47" s="199">
        <v>727296</v>
      </c>
      <c r="M47" s="199">
        <v>20232</v>
      </c>
      <c r="N47" s="199">
        <v>2482297</v>
      </c>
      <c r="O47" s="199">
        <v>101129</v>
      </c>
      <c r="P47" s="199">
        <v>24846</v>
      </c>
      <c r="Q47" s="199">
        <v>-44829</v>
      </c>
      <c r="R47" s="199">
        <v>-25677</v>
      </c>
      <c r="S47" s="199">
        <v>1947093</v>
      </c>
      <c r="T47" s="199">
        <v>415801</v>
      </c>
      <c r="U47" s="199">
        <v>1531292</v>
      </c>
      <c r="V47" s="199">
        <v>2114650</v>
      </c>
      <c r="W47" s="199">
        <v>12476486</v>
      </c>
      <c r="X47" s="199">
        <v>64512993</v>
      </c>
      <c r="Y47" s="199">
        <v>25860048</v>
      </c>
      <c r="Z47" s="199">
        <v>2117937</v>
      </c>
      <c r="AA47" s="199">
        <v>2328524</v>
      </c>
      <c r="AB47" s="199">
        <v>16541167</v>
      </c>
      <c r="AC47" s="199">
        <v>856705</v>
      </c>
      <c r="AD47" s="199"/>
      <c r="AE47" s="199">
        <v>856705</v>
      </c>
      <c r="AF47" s="199">
        <v>70881</v>
      </c>
      <c r="AG47" s="199">
        <v>31405</v>
      </c>
      <c r="AH47" s="199">
        <v>12143</v>
      </c>
      <c r="AI47" s="199">
        <v>723</v>
      </c>
      <c r="AJ47" s="199">
        <v>8095065</v>
      </c>
      <c r="AK47" s="199">
        <v>60136</v>
      </c>
      <c r="AL47" s="199">
        <v>140763399</v>
      </c>
      <c r="AM47" s="199">
        <v>6184050</v>
      </c>
      <c r="AN47" s="199">
        <v>84753924</v>
      </c>
      <c r="AO47" s="199">
        <v>16541167</v>
      </c>
      <c r="AP47" s="199"/>
      <c r="AQ47" s="199">
        <v>15345663</v>
      </c>
      <c r="AR47" s="199">
        <v>3653</v>
      </c>
      <c r="AS47" s="199">
        <v>126551219</v>
      </c>
      <c r="AT47" s="199">
        <v>172263</v>
      </c>
      <c r="AU47" s="199">
        <v>54902</v>
      </c>
      <c r="AV47" s="199">
        <v>431527</v>
      </c>
      <c r="AW47" s="199">
        <v>1854438</v>
      </c>
      <c r="AX47" s="199">
        <v>703612</v>
      </c>
      <c r="AY47" s="199">
        <v>96567</v>
      </c>
      <c r="AZ47" s="199">
        <v>96567</v>
      </c>
      <c r="BA47" s="199">
        <v>427091</v>
      </c>
      <c r="BB47" s="199"/>
      <c r="BC47" s="199">
        <v>1724</v>
      </c>
      <c r="BD47" s="199">
        <v>10698945</v>
      </c>
      <c r="BE47" s="199">
        <v>11926215</v>
      </c>
      <c r="BF47" s="199">
        <v>140763399</v>
      </c>
      <c r="BG47" s="199">
        <v>3793234</v>
      </c>
      <c r="BH47" s="199">
        <v>4648766</v>
      </c>
      <c r="BI47" s="199">
        <v>3416819</v>
      </c>
      <c r="BJ47" s="199">
        <v>1702732</v>
      </c>
      <c r="BK47" s="199">
        <v>13561551</v>
      </c>
      <c r="BL47" s="199">
        <v>1285294</v>
      </c>
      <c r="BM47" s="199"/>
      <c r="BN47" s="199">
        <v>87902</v>
      </c>
      <c r="BO47" s="199">
        <v>1373196</v>
      </c>
      <c r="BP47" s="199">
        <v>279770</v>
      </c>
      <c r="BQ47" s="199"/>
      <c r="BR47" s="199"/>
      <c r="BS47" s="199">
        <v>5248249</v>
      </c>
      <c r="BT47" s="199"/>
      <c r="BU47" s="199">
        <v>156517</v>
      </c>
      <c r="BV47" s="199"/>
      <c r="BW47" s="199">
        <v>3721675</v>
      </c>
      <c r="BX47" s="199">
        <v>1087</v>
      </c>
      <c r="BY47" s="199"/>
      <c r="BZ47" s="199">
        <v>2989</v>
      </c>
      <c r="CA47" s="199">
        <v>201373</v>
      </c>
      <c r="CB47" s="199"/>
      <c r="CC47" s="199"/>
      <c r="CD47" s="199"/>
      <c r="CE47" s="199"/>
      <c r="CF47" s="199"/>
      <c r="CG47" s="199"/>
      <c r="CH47" s="199">
        <v>425367</v>
      </c>
      <c r="CI47" s="199"/>
      <c r="CJ47" s="199">
        <v>3460470</v>
      </c>
      <c r="CK47" s="199">
        <v>34605</v>
      </c>
      <c r="CL47" s="199">
        <v>4.9000000000000004</v>
      </c>
      <c r="CM47" s="199"/>
    </row>
    <row r="48" spans="1:91" x14ac:dyDescent="0.3">
      <c r="A48" s="197">
        <v>201712</v>
      </c>
      <c r="B48" s="197">
        <v>6880</v>
      </c>
      <c r="C48" s="198" t="s">
        <v>1160</v>
      </c>
      <c r="D48" s="198" t="s">
        <v>1112</v>
      </c>
      <c r="E48" s="199">
        <v>85030</v>
      </c>
      <c r="F48" s="199">
        <v>8087</v>
      </c>
      <c r="G48" s="199">
        <v>76944</v>
      </c>
      <c r="H48" s="199">
        <v>609</v>
      </c>
      <c r="I48" s="199">
        <v>48972</v>
      </c>
      <c r="J48" s="199">
        <v>1667</v>
      </c>
      <c r="K48" s="199">
        <v>124857</v>
      </c>
      <c r="L48" s="199">
        <v>-1153</v>
      </c>
      <c r="M48" s="199">
        <v>400</v>
      </c>
      <c r="N48" s="199">
        <v>79538</v>
      </c>
      <c r="O48" s="199">
        <v>1268</v>
      </c>
      <c r="P48" s="199">
        <v>46</v>
      </c>
      <c r="Q48" s="199">
        <v>8488</v>
      </c>
      <c r="R48" s="199">
        <v>4757</v>
      </c>
      <c r="S48" s="199">
        <v>39521</v>
      </c>
      <c r="T48" s="199">
        <v>-23479</v>
      </c>
      <c r="U48" s="199">
        <v>63000</v>
      </c>
      <c r="V48" s="199">
        <v>65642</v>
      </c>
      <c r="W48" s="199">
        <v>207900</v>
      </c>
      <c r="X48" s="199">
        <v>1659910</v>
      </c>
      <c r="Y48" s="199">
        <v>289728</v>
      </c>
      <c r="Z48" s="199">
        <v>38525</v>
      </c>
      <c r="AA48" s="199">
        <v>8718</v>
      </c>
      <c r="AB48" s="199">
        <v>548895</v>
      </c>
      <c r="AC48" s="199">
        <v>23527</v>
      </c>
      <c r="AD48" s="199"/>
      <c r="AE48" s="199">
        <v>23527</v>
      </c>
      <c r="AF48" s="199">
        <v>1486</v>
      </c>
      <c r="AG48" s="199">
        <v>142</v>
      </c>
      <c r="AH48" s="199">
        <v>26992</v>
      </c>
      <c r="AI48" s="199">
        <v>3822</v>
      </c>
      <c r="AJ48" s="199">
        <v>57702</v>
      </c>
      <c r="AK48" s="199">
        <v>1667</v>
      </c>
      <c r="AL48" s="199">
        <v>2934654</v>
      </c>
      <c r="AM48" s="199">
        <v>44401</v>
      </c>
      <c r="AN48" s="199">
        <v>1921706</v>
      </c>
      <c r="AO48" s="199">
        <v>548895</v>
      </c>
      <c r="AP48" s="199"/>
      <c r="AQ48" s="199">
        <v>23298</v>
      </c>
      <c r="AR48" s="199">
        <v>1033</v>
      </c>
      <c r="AS48" s="199">
        <v>2542797</v>
      </c>
      <c r="AT48" s="199">
        <v>260</v>
      </c>
      <c r="AU48" s="199"/>
      <c r="AV48" s="199">
        <v>3979</v>
      </c>
      <c r="AW48" s="199">
        <v>36790</v>
      </c>
      <c r="AX48" s="199">
        <v>56000</v>
      </c>
      <c r="AY48" s="199">
        <v>-94</v>
      </c>
      <c r="AZ48" s="199">
        <v>497</v>
      </c>
      <c r="BA48" s="199">
        <v>68702</v>
      </c>
      <c r="BB48" s="199">
        <v>3702</v>
      </c>
      <c r="BC48" s="199">
        <v>65000</v>
      </c>
      <c r="BD48" s="199">
        <v>226479</v>
      </c>
      <c r="BE48" s="199">
        <v>351087</v>
      </c>
      <c r="BF48" s="199">
        <v>2934654</v>
      </c>
      <c r="BG48" s="199">
        <v>354544</v>
      </c>
      <c r="BH48" s="199">
        <v>330987</v>
      </c>
      <c r="BI48" s="199">
        <v>2104</v>
      </c>
      <c r="BJ48" s="199">
        <v>96813</v>
      </c>
      <c r="BK48" s="199">
        <v>784448</v>
      </c>
      <c r="BL48" s="199"/>
      <c r="BM48" s="199"/>
      <c r="BN48" s="199">
        <v>520</v>
      </c>
      <c r="BO48" s="199">
        <v>520</v>
      </c>
      <c r="BP48" s="199"/>
      <c r="BQ48" s="199"/>
      <c r="BR48" s="199"/>
      <c r="BS48" s="199"/>
      <c r="BT48" s="199"/>
      <c r="BU48" s="199"/>
      <c r="BV48" s="199"/>
      <c r="BW48" s="199"/>
      <c r="BX48" s="199">
        <v>3464</v>
      </c>
      <c r="BY48" s="199"/>
      <c r="BZ48" s="199">
        <v>3718</v>
      </c>
      <c r="CA48" s="199"/>
      <c r="CB48" s="199"/>
      <c r="CC48" s="199"/>
      <c r="CD48" s="199"/>
      <c r="CE48" s="199"/>
      <c r="CF48" s="199"/>
      <c r="CG48" s="199">
        <v>-591</v>
      </c>
      <c r="CH48" s="199"/>
      <c r="CI48" s="199"/>
      <c r="CJ48" s="199"/>
      <c r="CK48" s="199"/>
      <c r="CL48" s="199"/>
      <c r="CM48" s="199"/>
    </row>
    <row r="49" spans="1:91" x14ac:dyDescent="0.3">
      <c r="A49" s="197">
        <v>201712</v>
      </c>
      <c r="B49" s="197">
        <v>7730</v>
      </c>
      <c r="C49" s="198" t="s">
        <v>1161</v>
      </c>
      <c r="D49" s="198" t="s">
        <v>1112</v>
      </c>
      <c r="E49" s="199">
        <v>682554</v>
      </c>
      <c r="F49" s="199">
        <v>109544</v>
      </c>
      <c r="G49" s="199">
        <v>573010</v>
      </c>
      <c r="H49" s="199">
        <v>4043</v>
      </c>
      <c r="I49" s="199">
        <v>371100</v>
      </c>
      <c r="J49" s="199">
        <v>32773</v>
      </c>
      <c r="K49" s="199">
        <v>915380</v>
      </c>
      <c r="L49" s="199">
        <v>23223</v>
      </c>
      <c r="M49" s="199">
        <v>6536</v>
      </c>
      <c r="N49" s="199">
        <v>482332</v>
      </c>
      <c r="O49" s="199">
        <v>9684</v>
      </c>
      <c r="P49" s="199">
        <v>12068</v>
      </c>
      <c r="Q49" s="199">
        <v>270433</v>
      </c>
      <c r="R49" s="199"/>
      <c r="S49" s="199">
        <v>170622</v>
      </c>
      <c r="T49" s="199">
        <v>7466</v>
      </c>
      <c r="U49" s="199">
        <v>163156</v>
      </c>
      <c r="V49" s="199">
        <v>400292</v>
      </c>
      <c r="W49" s="199">
        <v>724257</v>
      </c>
      <c r="X49" s="199">
        <v>11628839</v>
      </c>
      <c r="Y49" s="199">
        <v>3292780</v>
      </c>
      <c r="Z49" s="199">
        <v>274227</v>
      </c>
      <c r="AA49" s="199"/>
      <c r="AB49" s="199">
        <v>4890171</v>
      </c>
      <c r="AC49" s="199">
        <v>317206</v>
      </c>
      <c r="AD49" s="199">
        <v>5850</v>
      </c>
      <c r="AE49" s="199">
        <v>311356</v>
      </c>
      <c r="AF49" s="199">
        <v>6029</v>
      </c>
      <c r="AG49" s="199">
        <v>1686</v>
      </c>
      <c r="AH49" s="199"/>
      <c r="AI49" s="199"/>
      <c r="AJ49" s="199">
        <v>348500</v>
      </c>
      <c r="AK49" s="199">
        <v>15977</v>
      </c>
      <c r="AL49" s="199">
        <v>21902400</v>
      </c>
      <c r="AM49" s="199">
        <v>30776</v>
      </c>
      <c r="AN49" s="199">
        <v>13505603</v>
      </c>
      <c r="AO49" s="199">
        <v>4890171</v>
      </c>
      <c r="AP49" s="199"/>
      <c r="AQ49" s="199">
        <v>540724</v>
      </c>
      <c r="AR49" s="199">
        <v>28</v>
      </c>
      <c r="AS49" s="199">
        <v>18967302</v>
      </c>
      <c r="AT49" s="199">
        <v>27802</v>
      </c>
      <c r="AU49" s="199">
        <v>4903</v>
      </c>
      <c r="AV49" s="199">
        <v>47860</v>
      </c>
      <c r="AW49" s="199">
        <v>371906</v>
      </c>
      <c r="AX49" s="199">
        <v>895982</v>
      </c>
      <c r="AY49" s="199">
        <v>60605</v>
      </c>
      <c r="AZ49" s="199">
        <v>60605</v>
      </c>
      <c r="BA49" s="199">
        <v>781600</v>
      </c>
      <c r="BB49" s="199"/>
      <c r="BC49" s="199">
        <v>230000</v>
      </c>
      <c r="BD49" s="199">
        <v>777146</v>
      </c>
      <c r="BE49" s="199">
        <v>2515332</v>
      </c>
      <c r="BF49" s="199">
        <v>21902400</v>
      </c>
      <c r="BG49" s="199">
        <v>565696</v>
      </c>
      <c r="BH49" s="199">
        <v>2059818</v>
      </c>
      <c r="BI49" s="199"/>
      <c r="BJ49" s="199">
        <v>982975</v>
      </c>
      <c r="BK49" s="199">
        <v>3608490</v>
      </c>
      <c r="BL49" s="199">
        <v>39196</v>
      </c>
      <c r="BM49" s="199"/>
      <c r="BN49" s="199">
        <v>41938</v>
      </c>
      <c r="BO49" s="199">
        <v>81134</v>
      </c>
      <c r="BP49" s="199">
        <v>2435</v>
      </c>
      <c r="BQ49" s="199"/>
      <c r="BR49" s="199"/>
      <c r="BS49" s="199"/>
      <c r="BT49" s="199"/>
      <c r="BU49" s="199"/>
      <c r="BV49" s="199"/>
      <c r="BW49" s="199"/>
      <c r="BX49" s="199"/>
      <c r="BY49" s="199"/>
      <c r="BZ49" s="199">
        <v>15155</v>
      </c>
      <c r="CA49" s="199"/>
      <c r="CB49" s="199"/>
      <c r="CC49" s="199"/>
      <c r="CD49" s="199"/>
      <c r="CE49" s="199"/>
      <c r="CF49" s="199"/>
      <c r="CG49" s="199"/>
      <c r="CH49" s="199">
        <v>551600</v>
      </c>
      <c r="CI49" s="199"/>
      <c r="CJ49" s="199">
        <v>173000</v>
      </c>
      <c r="CK49" s="199">
        <v>173</v>
      </c>
      <c r="CL49" s="199">
        <v>0.02</v>
      </c>
      <c r="CM49" s="199"/>
    </row>
    <row r="50" spans="1:91" x14ac:dyDescent="0.3">
      <c r="A50" s="197">
        <v>201712</v>
      </c>
      <c r="B50" s="197">
        <v>7230</v>
      </c>
      <c r="C50" s="198" t="s">
        <v>1162</v>
      </c>
      <c r="D50" s="198" t="s">
        <v>1112</v>
      </c>
      <c r="E50" s="199">
        <v>115204</v>
      </c>
      <c r="F50" s="199">
        <v>15364</v>
      </c>
      <c r="G50" s="199">
        <v>99840</v>
      </c>
      <c r="H50" s="199">
        <v>448</v>
      </c>
      <c r="I50" s="199">
        <v>32423</v>
      </c>
      <c r="J50" s="199">
        <v>1553</v>
      </c>
      <c r="K50" s="199">
        <v>131158</v>
      </c>
      <c r="L50" s="199">
        <v>2303</v>
      </c>
      <c r="M50" s="199">
        <v>157</v>
      </c>
      <c r="N50" s="199">
        <v>75830</v>
      </c>
      <c r="O50" s="199">
        <v>2403</v>
      </c>
      <c r="P50" s="199">
        <v>603</v>
      </c>
      <c r="Q50" s="199">
        <v>176518</v>
      </c>
      <c r="R50" s="199"/>
      <c r="S50" s="199">
        <v>-121736</v>
      </c>
      <c r="T50" s="199">
        <v>322</v>
      </c>
      <c r="U50" s="199">
        <v>-122058</v>
      </c>
      <c r="V50" s="199">
        <v>58583</v>
      </c>
      <c r="W50" s="199">
        <v>505735</v>
      </c>
      <c r="X50" s="199">
        <v>1684607</v>
      </c>
      <c r="Y50" s="199">
        <v>132392</v>
      </c>
      <c r="Z50" s="199">
        <v>28840</v>
      </c>
      <c r="AA50" s="199">
        <v>936</v>
      </c>
      <c r="AB50" s="199">
        <v>192972</v>
      </c>
      <c r="AC50" s="199">
        <v>74237</v>
      </c>
      <c r="AD50" s="199">
        <v>40772</v>
      </c>
      <c r="AE50" s="199">
        <v>33465</v>
      </c>
      <c r="AF50" s="199">
        <v>3827</v>
      </c>
      <c r="AG50" s="199">
        <v>1867</v>
      </c>
      <c r="AH50" s="199"/>
      <c r="AI50" s="199">
        <v>10432</v>
      </c>
      <c r="AJ50" s="199">
        <v>54257</v>
      </c>
      <c r="AK50" s="199"/>
      <c r="AL50" s="199">
        <v>2748685</v>
      </c>
      <c r="AM50" s="199">
        <v>49571</v>
      </c>
      <c r="AN50" s="199">
        <v>2057768</v>
      </c>
      <c r="AO50" s="199">
        <v>197127</v>
      </c>
      <c r="AP50" s="199"/>
      <c r="AQ50" s="199">
        <v>55562</v>
      </c>
      <c r="AR50" s="199">
        <v>1120</v>
      </c>
      <c r="AS50" s="199">
        <v>2361148</v>
      </c>
      <c r="AT50" s="199">
        <v>669</v>
      </c>
      <c r="AU50" s="199"/>
      <c r="AV50" s="199">
        <v>6242</v>
      </c>
      <c r="AW50" s="199">
        <v>199940</v>
      </c>
      <c r="AX50" s="199">
        <v>44700</v>
      </c>
      <c r="AY50" s="199">
        <v>168</v>
      </c>
      <c r="AZ50" s="199">
        <v>168</v>
      </c>
      <c r="BA50" s="199"/>
      <c r="BB50" s="199"/>
      <c r="BC50" s="199"/>
      <c r="BD50" s="199">
        <v>136487</v>
      </c>
      <c r="BE50" s="199">
        <v>181355</v>
      </c>
      <c r="BF50" s="199">
        <v>2748685</v>
      </c>
      <c r="BG50" s="199">
        <v>39439</v>
      </c>
      <c r="BH50" s="199">
        <v>522358</v>
      </c>
      <c r="BI50" s="199">
        <v>21139</v>
      </c>
      <c r="BJ50" s="199">
        <v>59066</v>
      </c>
      <c r="BK50" s="199">
        <v>642002</v>
      </c>
      <c r="BL50" s="199"/>
      <c r="BM50" s="199"/>
      <c r="BN50" s="199"/>
      <c r="BO50" s="199"/>
      <c r="BP50" s="199"/>
      <c r="BQ50" s="199"/>
      <c r="BR50" s="199"/>
      <c r="BS50" s="199"/>
      <c r="BT50" s="199"/>
      <c r="BU50" s="199"/>
      <c r="BV50" s="199"/>
      <c r="BW50" s="199"/>
      <c r="BX50" s="199"/>
      <c r="BY50" s="199"/>
      <c r="BZ50" s="199">
        <v>5573</v>
      </c>
      <c r="CA50" s="199"/>
      <c r="CB50" s="199"/>
      <c r="CC50" s="199"/>
      <c r="CD50" s="199"/>
      <c r="CE50" s="199"/>
      <c r="CF50" s="199"/>
      <c r="CG50" s="199"/>
      <c r="CH50" s="199"/>
      <c r="CI50" s="199"/>
      <c r="CJ50" s="199">
        <v>1369</v>
      </c>
      <c r="CK50" s="199">
        <v>1</v>
      </c>
      <c r="CL50" s="199"/>
      <c r="CM50" s="199"/>
    </row>
    <row r="51" spans="1:91" x14ac:dyDescent="0.3">
      <c r="A51" s="186"/>
      <c r="B51" s="186"/>
      <c r="C51" s="187"/>
      <c r="D51" s="187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29"/>
      <c r="AM51" s="129"/>
      <c r="AN51" s="129"/>
      <c r="AO51" s="129"/>
      <c r="AP51" s="129"/>
      <c r="AQ51" s="129"/>
      <c r="AR51" s="129"/>
      <c r="AS51" s="129"/>
      <c r="AT51" s="129"/>
      <c r="AU51" s="129"/>
      <c r="AV51" s="129"/>
      <c r="AW51" s="129"/>
      <c r="AX51" s="129"/>
      <c r="AY51" s="129"/>
      <c r="AZ51" s="129"/>
      <c r="BA51" s="129"/>
      <c r="BB51" s="129"/>
      <c r="BC51" s="129"/>
      <c r="BD51" s="129"/>
      <c r="BE51" s="129"/>
      <c r="BF51" s="129"/>
      <c r="BG51" s="129"/>
      <c r="BH51" s="129"/>
      <c r="BI51" s="129"/>
      <c r="BJ51" s="129"/>
      <c r="BK51" s="129"/>
      <c r="BL51" s="129"/>
      <c r="BM51" s="129"/>
      <c r="BN51" s="129"/>
      <c r="BO51" s="129"/>
      <c r="BP51" s="129"/>
      <c r="BQ51" s="129"/>
      <c r="BR51" s="129"/>
      <c r="BS51" s="129"/>
      <c r="BT51" s="129"/>
      <c r="BU51" s="129"/>
      <c r="BV51" s="129"/>
      <c r="BW51" s="129"/>
      <c r="BX51" s="129"/>
      <c r="BY51" s="129"/>
      <c r="BZ51" s="129"/>
      <c r="CA51" s="129"/>
      <c r="CB51" s="129"/>
      <c r="CC51" s="129"/>
      <c r="CD51" s="129"/>
      <c r="CE51" s="129"/>
      <c r="CF51" s="129"/>
      <c r="CG51" s="129"/>
      <c r="CH51" s="129"/>
      <c r="CI51" s="129"/>
      <c r="CJ51" s="129"/>
      <c r="CK51" s="129"/>
      <c r="CL51" s="129"/>
      <c r="CM51" s="129"/>
    </row>
    <row r="52" spans="1:91" x14ac:dyDescent="0.3">
      <c r="A52" s="186"/>
      <c r="B52" s="186"/>
      <c r="C52" s="187"/>
      <c r="D52" s="187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  <c r="AP52" s="129"/>
      <c r="AQ52" s="129"/>
      <c r="AR52" s="129"/>
      <c r="AS52" s="129"/>
      <c r="AT52" s="129"/>
      <c r="AU52" s="129"/>
      <c r="AV52" s="129"/>
      <c r="AW52" s="129"/>
      <c r="AX52" s="129"/>
      <c r="AY52" s="129"/>
      <c r="AZ52" s="129"/>
      <c r="BA52" s="129"/>
      <c r="BB52" s="129"/>
      <c r="BC52" s="129"/>
      <c r="BD52" s="129"/>
      <c r="BE52" s="129"/>
      <c r="BF52" s="129"/>
      <c r="BG52" s="129"/>
      <c r="BH52" s="129"/>
      <c r="BI52" s="129"/>
      <c r="BJ52" s="129"/>
      <c r="BK52" s="129"/>
      <c r="BL52" s="129"/>
      <c r="BM52" s="129"/>
      <c r="BN52" s="129"/>
      <c r="BO52" s="129"/>
      <c r="BP52" s="129"/>
      <c r="BQ52" s="129"/>
      <c r="BR52" s="129"/>
      <c r="BS52" s="129"/>
      <c r="BT52" s="129"/>
      <c r="BU52" s="129"/>
      <c r="BV52" s="129"/>
      <c r="BW52" s="129"/>
      <c r="BX52" s="129"/>
      <c r="BY52" s="129"/>
      <c r="BZ52" s="129"/>
      <c r="CA52" s="129"/>
      <c r="CB52" s="129"/>
      <c r="CC52" s="129"/>
      <c r="CD52" s="129"/>
      <c r="CE52" s="129"/>
      <c r="CF52" s="129"/>
      <c r="CG52" s="129"/>
      <c r="CH52" s="129"/>
      <c r="CI52" s="129"/>
      <c r="CJ52" s="129"/>
      <c r="CK52" s="129"/>
      <c r="CL52" s="129"/>
      <c r="CM52" s="129"/>
    </row>
    <row r="53" spans="1:91" x14ac:dyDescent="0.3">
      <c r="A53" s="186"/>
      <c r="B53" s="186"/>
      <c r="C53" s="187"/>
      <c r="D53" s="187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  <c r="CF53" s="129"/>
      <c r="CG53" s="129"/>
      <c r="CH53" s="129"/>
      <c r="CI53" s="129"/>
      <c r="CJ53" s="129"/>
      <c r="CK53" s="129"/>
      <c r="CL53" s="129"/>
      <c r="CM53" s="129"/>
    </row>
    <row r="54" spans="1:91" x14ac:dyDescent="0.3">
      <c r="A54" s="186"/>
      <c r="B54" s="186"/>
      <c r="C54" s="187"/>
      <c r="D54" s="187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  <c r="CF54" s="129"/>
      <c r="CG54" s="129"/>
      <c r="CH54" s="129"/>
      <c r="CI54" s="129"/>
      <c r="CJ54" s="129"/>
      <c r="CK54" s="129"/>
      <c r="CL54" s="129"/>
      <c r="CM54" s="129"/>
    </row>
    <row r="55" spans="1:91" x14ac:dyDescent="0.3">
      <c r="A55" s="186"/>
      <c r="B55" s="186"/>
      <c r="C55" s="187"/>
      <c r="D55" s="187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29"/>
      <c r="BL55" s="129"/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29"/>
      <c r="BX55" s="129"/>
      <c r="BY55" s="129"/>
      <c r="BZ55" s="129"/>
      <c r="CA55" s="129"/>
      <c r="CB55" s="129"/>
      <c r="CC55" s="129"/>
      <c r="CD55" s="129"/>
      <c r="CE55" s="129"/>
      <c r="CF55" s="129"/>
      <c r="CG55" s="129"/>
      <c r="CH55" s="129"/>
      <c r="CI55" s="129"/>
      <c r="CJ55" s="129"/>
      <c r="CK55" s="129"/>
      <c r="CL55" s="129"/>
      <c r="CM55" s="129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"/>
  <sheetViews>
    <sheetView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8" bestFit="1" customWidth="1"/>
    <col min="2" max="2" width="6" bestFit="1" customWidth="1"/>
    <col min="3" max="3" width="45.33203125" bestFit="1" customWidth="1"/>
    <col min="4" max="4" width="16.6640625" bestFit="1" customWidth="1"/>
    <col min="5" max="7" width="17.44140625" bestFit="1" customWidth="1"/>
    <col min="8" max="8" width="13.88671875" bestFit="1" customWidth="1"/>
    <col min="9" max="9" width="17.44140625" bestFit="1" customWidth="1"/>
    <col min="10" max="10" width="16.44140625" bestFit="1" customWidth="1"/>
    <col min="11" max="11" width="17.44140625" bestFit="1" customWidth="1"/>
    <col min="12" max="12" width="16" bestFit="1" customWidth="1"/>
    <col min="13" max="13" width="15.33203125" bestFit="1" customWidth="1"/>
    <col min="14" max="14" width="17.44140625" bestFit="1" customWidth="1"/>
    <col min="15" max="15" width="16.44140625" bestFit="1" customWidth="1"/>
    <col min="16" max="16" width="12.6640625" bestFit="1" customWidth="1"/>
    <col min="17" max="18" width="16.33203125" bestFit="1" customWidth="1"/>
    <col min="19" max="19" width="17.44140625" bestFit="1" customWidth="1"/>
    <col min="20" max="20" width="16.33203125" bestFit="1" customWidth="1"/>
    <col min="21" max="23" width="17.44140625" bestFit="1" customWidth="1"/>
    <col min="24" max="24" width="19" bestFit="1" customWidth="1"/>
    <col min="25" max="25" width="17.44140625" bestFit="1" customWidth="1"/>
    <col min="26" max="26" width="16.44140625" bestFit="1" customWidth="1"/>
    <col min="27" max="28" width="17.44140625" bestFit="1" customWidth="1"/>
    <col min="29" max="30" width="17.5546875" bestFit="1" customWidth="1"/>
    <col min="31" max="32" width="16.44140625" bestFit="1" customWidth="1"/>
    <col min="33" max="33" width="16.5546875" bestFit="1" customWidth="1"/>
    <col min="34" max="34" width="16.44140625" bestFit="1" customWidth="1"/>
    <col min="35" max="35" width="15.44140625" bestFit="1" customWidth="1"/>
    <col min="36" max="36" width="16.6640625" bestFit="1" customWidth="1"/>
    <col min="37" max="37" width="16.44140625" bestFit="1" customWidth="1"/>
    <col min="38" max="39" width="19" bestFit="1" customWidth="1"/>
    <col min="40" max="41" width="17.44140625" bestFit="1" customWidth="1"/>
    <col min="42" max="42" width="17.109375" bestFit="1" customWidth="1"/>
    <col min="43" max="44" width="17.44140625" bestFit="1" customWidth="1"/>
    <col min="45" max="45" width="19" bestFit="1" customWidth="1"/>
    <col min="46" max="46" width="15.33203125" bestFit="1" customWidth="1"/>
    <col min="47" max="47" width="13.6640625" bestFit="1" customWidth="1"/>
    <col min="48" max="48" width="16.44140625" bestFit="1" customWidth="1"/>
    <col min="49" max="49" width="17.44140625" bestFit="1" customWidth="1"/>
    <col min="50" max="50" width="17.5546875" bestFit="1" customWidth="1"/>
    <col min="51" max="52" width="16.33203125" bestFit="1" customWidth="1"/>
    <col min="53" max="53" width="16.44140625" bestFit="1" customWidth="1"/>
    <col min="54" max="54" width="17.5546875" bestFit="1" customWidth="1"/>
    <col min="55" max="55" width="16.44140625" bestFit="1" customWidth="1"/>
    <col min="56" max="56" width="17.44140625" bestFit="1" customWidth="1"/>
    <col min="57" max="58" width="19" bestFit="1" customWidth="1"/>
    <col min="59" max="59" width="16.33203125" bestFit="1" customWidth="1"/>
    <col min="60" max="60" width="17.44140625" bestFit="1" customWidth="1"/>
    <col min="61" max="61" width="16.33203125" bestFit="1" customWidth="1"/>
    <col min="62" max="62" width="17.5546875" bestFit="1" customWidth="1"/>
    <col min="63" max="63" width="17.44140625" bestFit="1" customWidth="1"/>
    <col min="64" max="64" width="14" bestFit="1" customWidth="1"/>
    <col min="65" max="66" width="17.5546875" bestFit="1" customWidth="1"/>
    <col min="67" max="68" width="17.44140625" bestFit="1" customWidth="1"/>
    <col min="69" max="72" width="16.44140625" bestFit="1" customWidth="1"/>
    <col min="73" max="73" width="12.88671875" bestFit="1" customWidth="1"/>
    <col min="74" max="74" width="15.44140625" bestFit="1" customWidth="1"/>
    <col min="75" max="75" width="16.44140625" bestFit="1" customWidth="1"/>
    <col min="76" max="76" width="15.44140625" bestFit="1" customWidth="1"/>
    <col min="77" max="77" width="16.44140625" bestFit="1" customWidth="1"/>
    <col min="78" max="80" width="15.44140625" bestFit="1" customWidth="1"/>
    <col min="81" max="81" width="17.44140625" bestFit="1" customWidth="1"/>
    <col min="82" max="82" width="13.88671875" bestFit="1" customWidth="1"/>
    <col min="83" max="83" width="14.44140625" bestFit="1" customWidth="1"/>
    <col min="84" max="84" width="16.44140625" bestFit="1" customWidth="1"/>
    <col min="85" max="85" width="17.5546875" bestFit="1" customWidth="1"/>
    <col min="86" max="86" width="16.44140625" bestFit="1" customWidth="1"/>
    <col min="87" max="87" width="17.5546875" bestFit="1" customWidth="1"/>
    <col min="88" max="88" width="17.109375" bestFit="1" customWidth="1"/>
    <col min="89" max="90" width="16.44140625" bestFit="1" customWidth="1"/>
    <col min="91" max="91" width="12" bestFit="1" customWidth="1"/>
  </cols>
  <sheetData>
    <row r="1" spans="1:91" x14ac:dyDescent="0.3">
      <c r="A1" s="190" t="s">
        <v>1108</v>
      </c>
      <c r="B1" s="190" t="s">
        <v>1109</v>
      </c>
      <c r="C1" s="190" t="s">
        <v>1110</v>
      </c>
      <c r="D1" s="190" t="s">
        <v>1111</v>
      </c>
      <c r="E1" s="190" t="s">
        <v>1021</v>
      </c>
      <c r="F1" s="190" t="s">
        <v>1022</v>
      </c>
      <c r="G1" s="190" t="s">
        <v>1023</v>
      </c>
      <c r="H1" s="190" t="s">
        <v>1024</v>
      </c>
      <c r="I1" s="190" t="s">
        <v>1026</v>
      </c>
      <c r="J1" s="190" t="s">
        <v>1025</v>
      </c>
      <c r="K1" s="190" t="s">
        <v>1027</v>
      </c>
      <c r="L1" s="190" t="s">
        <v>1034</v>
      </c>
      <c r="M1" s="190" t="s">
        <v>1036</v>
      </c>
      <c r="N1" s="190" t="s">
        <v>1037</v>
      </c>
      <c r="O1" s="190" t="s">
        <v>1035</v>
      </c>
      <c r="P1" s="190" t="s">
        <v>1032</v>
      </c>
      <c r="Q1" s="190" t="s">
        <v>1031</v>
      </c>
      <c r="R1" s="190" t="s">
        <v>1029</v>
      </c>
      <c r="S1" s="190" t="s">
        <v>1030</v>
      </c>
      <c r="T1" s="190" t="s">
        <v>1033</v>
      </c>
      <c r="U1" s="190" t="s">
        <v>1038</v>
      </c>
      <c r="V1" s="190" t="s">
        <v>1092</v>
      </c>
      <c r="W1" s="190" t="s">
        <v>1093</v>
      </c>
      <c r="X1" s="190" t="s">
        <v>1089</v>
      </c>
      <c r="Y1" s="190" t="s">
        <v>1091</v>
      </c>
      <c r="Z1" s="190" t="s">
        <v>1088</v>
      </c>
      <c r="AA1" s="190" t="s">
        <v>1083</v>
      </c>
      <c r="AB1" s="190" t="s">
        <v>1076</v>
      </c>
      <c r="AC1" s="190" t="s">
        <v>1081</v>
      </c>
      <c r="AD1" s="190" t="s">
        <v>1078</v>
      </c>
      <c r="AE1" s="190" t="s">
        <v>1079</v>
      </c>
      <c r="AF1" s="190" t="s">
        <v>1080</v>
      </c>
      <c r="AG1" s="190" t="s">
        <v>1082</v>
      </c>
      <c r="AH1" s="190" t="s">
        <v>1085</v>
      </c>
      <c r="AI1" s="190" t="s">
        <v>1086</v>
      </c>
      <c r="AJ1" s="190" t="s">
        <v>1073</v>
      </c>
      <c r="AK1" s="190" t="s">
        <v>1071</v>
      </c>
      <c r="AL1" s="190" t="s">
        <v>1070</v>
      </c>
      <c r="AM1" s="190" t="s">
        <v>1074</v>
      </c>
      <c r="AN1" s="190" t="s">
        <v>1066</v>
      </c>
      <c r="AO1" s="190" t="s">
        <v>1075</v>
      </c>
      <c r="AP1" s="190" t="s">
        <v>1068</v>
      </c>
      <c r="AQ1" s="190" t="s">
        <v>1059</v>
      </c>
      <c r="AR1" s="190" t="s">
        <v>1056</v>
      </c>
      <c r="AS1" s="190" t="s">
        <v>1054</v>
      </c>
      <c r="AT1" s="190" t="s">
        <v>1064</v>
      </c>
      <c r="AU1" s="190" t="s">
        <v>1060</v>
      </c>
      <c r="AV1" s="190" t="s">
        <v>1061</v>
      </c>
      <c r="AW1" s="190" t="s">
        <v>1057</v>
      </c>
      <c r="AX1" s="190" t="s">
        <v>1058</v>
      </c>
      <c r="AY1" s="190" t="s">
        <v>1043</v>
      </c>
      <c r="AZ1" s="190" t="s">
        <v>1047</v>
      </c>
      <c r="BA1" s="190" t="s">
        <v>1041</v>
      </c>
      <c r="BB1" s="190" t="s">
        <v>1050</v>
      </c>
      <c r="BC1" s="190" t="s">
        <v>1052</v>
      </c>
      <c r="BD1" s="190" t="s">
        <v>1046</v>
      </c>
      <c r="BE1" s="190" t="s">
        <v>1040</v>
      </c>
      <c r="BF1" s="190" t="s">
        <v>1039</v>
      </c>
      <c r="BG1" s="190" t="s">
        <v>1099</v>
      </c>
      <c r="BH1" s="190" t="s">
        <v>1100</v>
      </c>
      <c r="BI1" s="190" t="s">
        <v>1105</v>
      </c>
      <c r="BJ1" s="190" t="s">
        <v>1103</v>
      </c>
      <c r="BK1" s="190" t="s">
        <v>1102</v>
      </c>
      <c r="BL1" s="190" t="s">
        <v>1101</v>
      </c>
      <c r="BM1" s="190" t="s">
        <v>1104</v>
      </c>
      <c r="BN1" s="190" t="s">
        <v>1106</v>
      </c>
      <c r="BO1" s="190" t="s">
        <v>1107</v>
      </c>
      <c r="BP1" s="190" t="s">
        <v>1084</v>
      </c>
      <c r="BQ1" s="190" t="s">
        <v>1028</v>
      </c>
      <c r="BR1" s="190" t="s">
        <v>1094</v>
      </c>
      <c r="BS1" s="190" t="s">
        <v>1090</v>
      </c>
      <c r="BT1" s="190" t="s">
        <v>1087</v>
      </c>
      <c r="BU1" s="190" t="s">
        <v>1077</v>
      </c>
      <c r="BV1" s="190" t="s">
        <v>1072</v>
      </c>
      <c r="BW1" s="190" t="s">
        <v>1069</v>
      </c>
      <c r="BX1" s="190" t="s">
        <v>1067</v>
      </c>
      <c r="BY1" s="190" t="s">
        <v>1065</v>
      </c>
      <c r="BZ1" s="190" t="s">
        <v>1062</v>
      </c>
      <c r="CA1" s="190" t="s">
        <v>1063</v>
      </c>
      <c r="CB1" s="190" t="s">
        <v>1055</v>
      </c>
      <c r="CC1" s="190" t="s">
        <v>1049</v>
      </c>
      <c r="CD1" s="190" t="s">
        <v>1053</v>
      </c>
      <c r="CE1" s="190" t="s">
        <v>1048</v>
      </c>
      <c r="CF1" s="190" t="s">
        <v>1044</v>
      </c>
      <c r="CG1" s="190" t="s">
        <v>1042</v>
      </c>
      <c r="CH1" s="190" t="s">
        <v>1051</v>
      </c>
      <c r="CI1" s="190" t="s">
        <v>1045</v>
      </c>
      <c r="CJ1" s="190" t="s">
        <v>1098</v>
      </c>
      <c r="CK1" s="190" t="s">
        <v>1095</v>
      </c>
      <c r="CL1" s="190" t="s">
        <v>1097</v>
      </c>
      <c r="CM1" s="190" t="s">
        <v>1096</v>
      </c>
    </row>
    <row r="2" spans="1:91" x14ac:dyDescent="0.3">
      <c r="A2" s="191">
        <v>201712</v>
      </c>
      <c r="B2" s="191">
        <v>13290</v>
      </c>
      <c r="C2" s="192" t="s">
        <v>1163</v>
      </c>
      <c r="D2" s="192" t="s">
        <v>1112</v>
      </c>
      <c r="E2" s="200">
        <v>17706</v>
      </c>
      <c r="F2" s="200">
        <v>481</v>
      </c>
      <c r="G2" s="200">
        <v>17225</v>
      </c>
      <c r="H2" s="200"/>
      <c r="I2" s="200">
        <v>8602</v>
      </c>
      <c r="J2" s="200">
        <v>1060</v>
      </c>
      <c r="K2" s="200">
        <v>24767</v>
      </c>
      <c r="L2" s="200">
        <v>-1592</v>
      </c>
      <c r="M2" s="200">
        <v>10</v>
      </c>
      <c r="N2" s="200">
        <v>22339</v>
      </c>
      <c r="O2" s="200">
        <v>179</v>
      </c>
      <c r="P2" s="200"/>
      <c r="Q2" s="200">
        <v>-1735</v>
      </c>
      <c r="R2" s="200"/>
      <c r="S2" s="200">
        <v>2403</v>
      </c>
      <c r="T2" s="200">
        <v>729</v>
      </c>
      <c r="U2" s="200">
        <v>1674</v>
      </c>
      <c r="V2" s="200">
        <v>70467</v>
      </c>
      <c r="W2" s="200">
        <v>54357</v>
      </c>
      <c r="X2" s="200">
        <v>278668</v>
      </c>
      <c r="Y2" s="200">
        <v>166119</v>
      </c>
      <c r="Z2" s="200">
        <v>7948</v>
      </c>
      <c r="AA2" s="200"/>
      <c r="AB2" s="200">
        <v>8268</v>
      </c>
      <c r="AC2" s="200">
        <v>0</v>
      </c>
      <c r="AD2" s="200"/>
      <c r="AE2" s="200"/>
      <c r="AF2" s="200">
        <v>327</v>
      </c>
      <c r="AG2" s="200">
        <v>1120</v>
      </c>
      <c r="AH2" s="200">
        <v>8</v>
      </c>
      <c r="AI2" s="200">
        <v>0</v>
      </c>
      <c r="AJ2" s="200">
        <v>10550</v>
      </c>
      <c r="AK2" s="200">
        <v>547</v>
      </c>
      <c r="AL2" s="200">
        <v>598379</v>
      </c>
      <c r="AM2" s="200">
        <v>2478</v>
      </c>
      <c r="AN2" s="200">
        <v>507854</v>
      </c>
      <c r="AO2" s="200">
        <v>8268</v>
      </c>
      <c r="AP2" s="200"/>
      <c r="AQ2" s="200">
        <v>2791</v>
      </c>
      <c r="AR2" s="200">
        <v>0</v>
      </c>
      <c r="AS2" s="200">
        <v>521391</v>
      </c>
      <c r="AT2" s="200"/>
      <c r="AU2" s="200"/>
      <c r="AV2" s="200">
        <v>0</v>
      </c>
      <c r="AW2" s="200"/>
      <c r="AX2" s="200">
        <v>26515</v>
      </c>
      <c r="AY2" s="200">
        <v>0</v>
      </c>
      <c r="AZ2" s="200"/>
      <c r="BA2" s="200">
        <v>0</v>
      </c>
      <c r="BB2" s="200"/>
      <c r="BC2" s="200"/>
      <c r="BD2" s="200">
        <v>50474</v>
      </c>
      <c r="BE2" s="200">
        <v>76989</v>
      </c>
      <c r="BF2" s="200">
        <v>598379</v>
      </c>
      <c r="BG2" s="200">
        <v>26602</v>
      </c>
      <c r="BH2" s="200">
        <v>18576</v>
      </c>
      <c r="BI2" s="200">
        <v>0</v>
      </c>
      <c r="BJ2" s="200">
        <v>21862</v>
      </c>
      <c r="BK2" s="200">
        <v>67041</v>
      </c>
      <c r="BL2" s="200"/>
      <c r="BM2" s="200"/>
      <c r="BN2" s="200"/>
      <c r="BO2" s="200">
        <v>0</v>
      </c>
      <c r="BP2" s="200"/>
      <c r="BQ2" s="200"/>
      <c r="BR2" s="200"/>
      <c r="BS2" s="200"/>
      <c r="BT2" s="200"/>
      <c r="BU2" s="200"/>
      <c r="BV2" s="200"/>
      <c r="BW2" s="200"/>
      <c r="BX2" s="200"/>
      <c r="BY2" s="200"/>
      <c r="BZ2" s="200"/>
      <c r="CA2" s="200">
        <v>0</v>
      </c>
      <c r="CB2" s="200"/>
      <c r="CC2" s="200"/>
      <c r="CD2" s="200"/>
      <c r="CE2" s="200"/>
      <c r="CF2" s="200"/>
      <c r="CG2" s="200"/>
      <c r="CH2" s="200"/>
      <c r="CI2" s="200"/>
      <c r="CJ2" s="200"/>
      <c r="CK2" s="200"/>
      <c r="CL2" s="200"/>
      <c r="CM2" s="200"/>
    </row>
    <row r="3" spans="1:91" x14ac:dyDescent="0.3">
      <c r="A3" s="191">
        <v>201712</v>
      </c>
      <c r="B3" s="191">
        <v>13220</v>
      </c>
      <c r="C3" s="192" t="s">
        <v>1164</v>
      </c>
      <c r="D3" s="192" t="s">
        <v>1112</v>
      </c>
      <c r="E3" s="200">
        <v>3750</v>
      </c>
      <c r="F3" s="200">
        <v>213</v>
      </c>
      <c r="G3" s="200">
        <v>3537</v>
      </c>
      <c r="H3" s="200">
        <v>0</v>
      </c>
      <c r="I3" s="200">
        <v>634</v>
      </c>
      <c r="J3" s="200">
        <v>9</v>
      </c>
      <c r="K3" s="200">
        <v>4162</v>
      </c>
      <c r="L3" s="200">
        <v>-109</v>
      </c>
      <c r="M3" s="200">
        <v>147</v>
      </c>
      <c r="N3" s="200">
        <v>3887</v>
      </c>
      <c r="O3" s="200">
        <v>163</v>
      </c>
      <c r="P3" s="200">
        <v>0</v>
      </c>
      <c r="Q3" s="200">
        <v>-104</v>
      </c>
      <c r="R3" s="200">
        <v>0</v>
      </c>
      <c r="S3" s="200">
        <v>254</v>
      </c>
      <c r="T3" s="200">
        <v>0</v>
      </c>
      <c r="U3" s="200">
        <v>254</v>
      </c>
      <c r="V3" s="200">
        <v>120</v>
      </c>
      <c r="W3" s="200">
        <v>29980</v>
      </c>
      <c r="X3" s="200">
        <v>57968</v>
      </c>
      <c r="Y3" s="200">
        <v>6533</v>
      </c>
      <c r="Z3" s="200">
        <v>910</v>
      </c>
      <c r="AA3" s="200">
        <v>0</v>
      </c>
      <c r="AB3" s="200">
        <v>0</v>
      </c>
      <c r="AC3" s="200">
        <v>0</v>
      </c>
      <c r="AD3" s="200">
        <v>0</v>
      </c>
      <c r="AE3" s="200">
        <v>0</v>
      </c>
      <c r="AF3" s="200">
        <v>17</v>
      </c>
      <c r="AG3" s="200">
        <v>98</v>
      </c>
      <c r="AH3" s="200">
        <v>0</v>
      </c>
      <c r="AI3" s="200">
        <v>0</v>
      </c>
      <c r="AJ3" s="200">
        <v>344</v>
      </c>
      <c r="AK3" s="200">
        <v>0</v>
      </c>
      <c r="AL3" s="200">
        <v>97041</v>
      </c>
      <c r="AM3" s="200">
        <v>4</v>
      </c>
      <c r="AN3" s="200">
        <v>85534</v>
      </c>
      <c r="AO3" s="200">
        <v>0</v>
      </c>
      <c r="AP3" s="200">
        <v>0</v>
      </c>
      <c r="AQ3" s="200">
        <v>1589</v>
      </c>
      <c r="AR3" s="200">
        <v>0</v>
      </c>
      <c r="AS3" s="200">
        <v>87126</v>
      </c>
      <c r="AT3" s="200">
        <v>0</v>
      </c>
      <c r="AU3" s="200">
        <v>0</v>
      </c>
      <c r="AV3" s="200">
        <v>18</v>
      </c>
      <c r="AW3" s="200">
        <v>1250</v>
      </c>
      <c r="AX3" s="200">
        <v>5628</v>
      </c>
      <c r="AY3" s="200">
        <v>0</v>
      </c>
      <c r="AZ3" s="200">
        <v>0</v>
      </c>
      <c r="BA3" s="200">
        <v>0</v>
      </c>
      <c r="BB3" s="200">
        <v>0</v>
      </c>
      <c r="BC3" s="200">
        <v>0</v>
      </c>
      <c r="BD3" s="200">
        <v>3019</v>
      </c>
      <c r="BE3" s="200">
        <v>8647</v>
      </c>
      <c r="BF3" s="200">
        <v>97041</v>
      </c>
      <c r="BG3" s="200">
        <v>620</v>
      </c>
      <c r="BH3" s="200">
        <v>0</v>
      </c>
      <c r="BI3" s="200">
        <v>0</v>
      </c>
      <c r="BJ3" s="200">
        <v>0</v>
      </c>
      <c r="BK3" s="200">
        <v>620</v>
      </c>
      <c r="BL3" s="200">
        <v>0</v>
      </c>
      <c r="BM3" s="200">
        <v>0</v>
      </c>
      <c r="BN3" s="200">
        <v>0</v>
      </c>
      <c r="BO3" s="200">
        <v>0</v>
      </c>
      <c r="BP3" s="200">
        <v>1073</v>
      </c>
      <c r="BQ3" s="200">
        <v>0</v>
      </c>
      <c r="BR3" s="200">
        <v>0</v>
      </c>
      <c r="BS3" s="200">
        <v>0</v>
      </c>
      <c r="BT3" s="200">
        <v>0</v>
      </c>
      <c r="BU3" s="200">
        <v>0</v>
      </c>
      <c r="BV3" s="200">
        <v>0</v>
      </c>
      <c r="BW3" s="200">
        <v>0</v>
      </c>
      <c r="BX3" s="200">
        <v>0</v>
      </c>
      <c r="BY3" s="200">
        <v>0</v>
      </c>
      <c r="BZ3" s="200">
        <v>0</v>
      </c>
      <c r="CA3" s="200">
        <v>18</v>
      </c>
      <c r="CB3" s="200"/>
      <c r="CC3" s="200">
        <v>0</v>
      </c>
      <c r="CD3" s="200">
        <v>0</v>
      </c>
      <c r="CE3" s="200">
        <v>0</v>
      </c>
      <c r="CF3" s="200">
        <v>0</v>
      </c>
      <c r="CG3" s="200">
        <v>0</v>
      </c>
      <c r="CH3" s="200">
        <v>0</v>
      </c>
      <c r="CI3" s="200"/>
      <c r="CJ3" s="200">
        <v>0</v>
      </c>
      <c r="CK3" s="200">
        <v>0</v>
      </c>
      <c r="CL3" s="200">
        <v>0</v>
      </c>
      <c r="CM3" s="200"/>
    </row>
    <row r="4" spans="1:91" x14ac:dyDescent="0.3">
      <c r="A4" s="191">
        <v>201712</v>
      </c>
      <c r="B4" s="191">
        <v>9634</v>
      </c>
      <c r="C4" s="192" t="s">
        <v>1165</v>
      </c>
      <c r="D4" s="192" t="s">
        <v>1112</v>
      </c>
      <c r="E4" s="200">
        <v>14098</v>
      </c>
      <c r="F4" s="200">
        <v>904</v>
      </c>
      <c r="G4" s="200">
        <v>13195</v>
      </c>
      <c r="H4" s="200">
        <v>63</v>
      </c>
      <c r="I4" s="200">
        <v>6520</v>
      </c>
      <c r="J4" s="200">
        <v>12</v>
      </c>
      <c r="K4" s="200">
        <v>19766</v>
      </c>
      <c r="L4" s="200">
        <v>2531</v>
      </c>
      <c r="M4" s="200">
        <v>34</v>
      </c>
      <c r="N4" s="200">
        <v>11611</v>
      </c>
      <c r="O4" s="200">
        <v>139</v>
      </c>
      <c r="P4" s="200">
        <v>7</v>
      </c>
      <c r="Q4" s="200">
        <v>-546</v>
      </c>
      <c r="R4" s="200">
        <v>0</v>
      </c>
      <c r="S4" s="200">
        <v>11119</v>
      </c>
      <c r="T4" s="200">
        <v>2162</v>
      </c>
      <c r="U4" s="200">
        <v>8957</v>
      </c>
      <c r="V4" s="200">
        <v>2119</v>
      </c>
      <c r="W4" s="200">
        <v>22351</v>
      </c>
      <c r="X4" s="200">
        <v>199805</v>
      </c>
      <c r="Y4" s="200">
        <v>89210</v>
      </c>
      <c r="Z4" s="200">
        <v>31703</v>
      </c>
      <c r="AA4" s="200">
        <v>0</v>
      </c>
      <c r="AB4" s="200">
        <v>0</v>
      </c>
      <c r="AC4" s="200">
        <v>1947</v>
      </c>
      <c r="AD4" s="200">
        <v>391</v>
      </c>
      <c r="AE4" s="200">
        <v>1556</v>
      </c>
      <c r="AF4" s="200">
        <v>369</v>
      </c>
      <c r="AG4" s="200">
        <v>0</v>
      </c>
      <c r="AH4" s="200">
        <v>117</v>
      </c>
      <c r="AI4" s="200">
        <v>0</v>
      </c>
      <c r="AJ4" s="200">
        <v>1624</v>
      </c>
      <c r="AK4" s="200">
        <v>294</v>
      </c>
      <c r="AL4" s="200">
        <v>349537</v>
      </c>
      <c r="AM4" s="200">
        <v>0</v>
      </c>
      <c r="AN4" s="200">
        <v>260533</v>
      </c>
      <c r="AO4" s="200">
        <v>0</v>
      </c>
      <c r="AP4" s="200">
        <v>0</v>
      </c>
      <c r="AQ4" s="200">
        <v>4782</v>
      </c>
      <c r="AR4" s="200">
        <v>63</v>
      </c>
      <c r="AS4" s="200">
        <v>265688</v>
      </c>
      <c r="AT4" s="200">
        <v>500</v>
      </c>
      <c r="AU4" s="200">
        <v>0</v>
      </c>
      <c r="AV4" s="200">
        <v>500</v>
      </c>
      <c r="AW4" s="200">
        <v>0</v>
      </c>
      <c r="AX4" s="200">
        <v>12247</v>
      </c>
      <c r="AY4" s="200">
        <v>0</v>
      </c>
      <c r="AZ4" s="200">
        <v>0</v>
      </c>
      <c r="BA4" s="200">
        <v>0</v>
      </c>
      <c r="BB4" s="200">
        <v>0</v>
      </c>
      <c r="BC4" s="200">
        <v>0</v>
      </c>
      <c r="BD4" s="200">
        <v>71102</v>
      </c>
      <c r="BE4" s="200">
        <v>83349</v>
      </c>
      <c r="BF4" s="200">
        <v>349537</v>
      </c>
      <c r="BG4" s="200">
        <v>31570</v>
      </c>
      <c r="BH4" s="200">
        <v>0</v>
      </c>
      <c r="BI4" s="200">
        <v>0</v>
      </c>
      <c r="BJ4" s="200">
        <v>36559</v>
      </c>
      <c r="BK4" s="200">
        <v>68129</v>
      </c>
      <c r="BL4" s="200">
        <v>0</v>
      </c>
      <c r="BM4" s="200">
        <v>0</v>
      </c>
      <c r="BN4" s="200">
        <v>0</v>
      </c>
      <c r="BO4" s="200">
        <v>0</v>
      </c>
      <c r="BP4" s="200">
        <v>0</v>
      </c>
      <c r="BQ4" s="200">
        <v>0</v>
      </c>
      <c r="BR4" s="200">
        <v>0</v>
      </c>
      <c r="BS4" s="200">
        <v>0</v>
      </c>
      <c r="BT4" s="200">
        <v>0</v>
      </c>
      <c r="BU4" s="200">
        <v>0</v>
      </c>
      <c r="BV4" s="200">
        <v>0</v>
      </c>
      <c r="BW4" s="200">
        <v>0</v>
      </c>
      <c r="BX4" s="200">
        <v>310</v>
      </c>
      <c r="BY4" s="200">
        <v>0</v>
      </c>
      <c r="BZ4" s="200">
        <v>0</v>
      </c>
      <c r="CA4" s="200">
        <v>0</v>
      </c>
      <c r="CB4" s="200"/>
      <c r="CC4" s="200">
        <v>0</v>
      </c>
      <c r="CD4" s="200">
        <v>0</v>
      </c>
      <c r="CE4" s="200">
        <v>0</v>
      </c>
      <c r="CF4" s="200">
        <v>0</v>
      </c>
      <c r="CG4" s="200">
        <v>0</v>
      </c>
      <c r="CH4" s="200">
        <v>0</v>
      </c>
      <c r="CI4" s="200"/>
      <c r="CJ4" s="200">
        <v>0</v>
      </c>
      <c r="CK4" s="200">
        <v>0</v>
      </c>
      <c r="CL4" s="200">
        <v>0</v>
      </c>
      <c r="CM4" s="200"/>
    </row>
    <row r="5" spans="1:91" x14ac:dyDescent="0.3">
      <c r="A5" s="191">
        <v>201712</v>
      </c>
      <c r="B5" s="191">
        <v>9137</v>
      </c>
      <c r="C5" s="192" t="s">
        <v>1123</v>
      </c>
      <c r="D5" s="192" t="s">
        <v>1112</v>
      </c>
      <c r="E5" s="200">
        <v>558705</v>
      </c>
      <c r="F5" s="200">
        <v>113908</v>
      </c>
      <c r="G5" s="200">
        <v>444797</v>
      </c>
      <c r="H5" s="200">
        <v>0</v>
      </c>
      <c r="I5" s="200">
        <v>132361</v>
      </c>
      <c r="J5" s="200">
        <v>45064</v>
      </c>
      <c r="K5" s="200">
        <v>532094</v>
      </c>
      <c r="L5" s="200">
        <v>-3182</v>
      </c>
      <c r="M5" s="200">
        <v>1213</v>
      </c>
      <c r="N5" s="200">
        <v>259418</v>
      </c>
      <c r="O5" s="200">
        <v>2796</v>
      </c>
      <c r="P5" s="200">
        <v>0</v>
      </c>
      <c r="Q5" s="200">
        <v>13263</v>
      </c>
      <c r="R5" s="200">
        <v>37168</v>
      </c>
      <c r="S5" s="200">
        <v>291816</v>
      </c>
      <c r="T5" s="200">
        <v>57430</v>
      </c>
      <c r="U5" s="200">
        <v>234386</v>
      </c>
      <c r="V5" s="200">
        <v>3</v>
      </c>
      <c r="W5" s="200">
        <v>370018</v>
      </c>
      <c r="X5" s="200">
        <v>4693926</v>
      </c>
      <c r="Y5" s="200">
        <v>0</v>
      </c>
      <c r="Z5" s="200">
        <v>3403</v>
      </c>
      <c r="AA5" s="200">
        <v>622989</v>
      </c>
      <c r="AB5" s="200">
        <v>0</v>
      </c>
      <c r="AC5" s="200">
        <v>0</v>
      </c>
      <c r="AD5" s="200">
        <v>0</v>
      </c>
      <c r="AE5" s="200">
        <v>0</v>
      </c>
      <c r="AF5" s="200">
        <v>626</v>
      </c>
      <c r="AG5" s="200">
        <v>3516</v>
      </c>
      <c r="AH5" s="200">
        <v>4912</v>
      </c>
      <c r="AI5" s="200">
        <v>0</v>
      </c>
      <c r="AJ5" s="200">
        <v>38505</v>
      </c>
      <c r="AK5" s="200">
        <v>91945</v>
      </c>
      <c r="AL5" s="200">
        <v>6100659</v>
      </c>
      <c r="AM5" s="200">
        <v>4110854</v>
      </c>
      <c r="AN5" s="200"/>
      <c r="AO5" s="200">
        <v>0</v>
      </c>
      <c r="AP5" s="200">
        <v>0</v>
      </c>
      <c r="AQ5" s="200">
        <v>112253</v>
      </c>
      <c r="AR5" s="200">
        <v>119754</v>
      </c>
      <c r="AS5" s="200">
        <v>4342861</v>
      </c>
      <c r="AT5" s="200">
        <v>0</v>
      </c>
      <c r="AU5" s="200">
        <v>0</v>
      </c>
      <c r="AV5" s="200">
        <v>0</v>
      </c>
      <c r="AW5" s="200">
        <v>290000</v>
      </c>
      <c r="AX5" s="200">
        <v>221162</v>
      </c>
      <c r="AY5" s="200">
        <v>37168</v>
      </c>
      <c r="AZ5" s="200">
        <v>37168</v>
      </c>
      <c r="BA5" s="200">
        <v>0</v>
      </c>
      <c r="BB5" s="200">
        <v>0</v>
      </c>
      <c r="BC5" s="200">
        <v>0</v>
      </c>
      <c r="BD5" s="200">
        <v>695630</v>
      </c>
      <c r="BE5" s="200">
        <v>1467798</v>
      </c>
      <c r="BF5" s="200">
        <v>6100659</v>
      </c>
      <c r="BG5" s="200">
        <v>0</v>
      </c>
      <c r="BH5" s="200">
        <v>0</v>
      </c>
      <c r="BI5" s="200">
        <v>0</v>
      </c>
      <c r="BJ5" s="200">
        <v>0</v>
      </c>
      <c r="BK5" s="200">
        <v>0</v>
      </c>
      <c r="BL5" s="200">
        <v>0</v>
      </c>
      <c r="BM5" s="200">
        <v>0</v>
      </c>
      <c r="BN5" s="200">
        <v>442646</v>
      </c>
      <c r="BO5" s="200">
        <v>442646</v>
      </c>
      <c r="BP5" s="200">
        <v>270816</v>
      </c>
      <c r="BQ5" s="200">
        <v>0</v>
      </c>
      <c r="BR5" s="200">
        <v>0</v>
      </c>
      <c r="BS5" s="200">
        <v>0</v>
      </c>
      <c r="BT5" s="200">
        <v>0</v>
      </c>
      <c r="BU5" s="200">
        <v>0</v>
      </c>
      <c r="BV5" s="200">
        <v>0</v>
      </c>
      <c r="BW5" s="200">
        <v>0</v>
      </c>
      <c r="BX5" s="200">
        <v>0</v>
      </c>
      <c r="BY5" s="200">
        <v>0</v>
      </c>
      <c r="BZ5" s="200">
        <v>0</v>
      </c>
      <c r="CA5" s="200">
        <v>0</v>
      </c>
      <c r="CB5" s="200">
        <v>0</v>
      </c>
      <c r="CC5" s="200">
        <v>513838</v>
      </c>
      <c r="CD5" s="200">
        <v>0</v>
      </c>
      <c r="CE5" s="200">
        <v>0</v>
      </c>
      <c r="CF5" s="200">
        <v>0</v>
      </c>
      <c r="CG5" s="200">
        <v>0</v>
      </c>
      <c r="CH5" s="200">
        <v>0</v>
      </c>
      <c r="CI5" s="200">
        <v>0</v>
      </c>
      <c r="CJ5" s="200">
        <v>0</v>
      </c>
      <c r="CK5" s="200">
        <v>0</v>
      </c>
      <c r="CL5" s="200">
        <v>0</v>
      </c>
      <c r="CM5" s="200">
        <v>0</v>
      </c>
    </row>
    <row r="6" spans="1:91" x14ac:dyDescent="0.3">
      <c r="A6" s="191">
        <v>201712</v>
      </c>
      <c r="B6" s="191">
        <v>9684</v>
      </c>
      <c r="C6" s="192" t="s">
        <v>1166</v>
      </c>
      <c r="D6" s="192" t="s">
        <v>1112</v>
      </c>
      <c r="E6" s="200">
        <v>9713</v>
      </c>
      <c r="F6" s="200">
        <v>1115</v>
      </c>
      <c r="G6" s="200">
        <v>8598</v>
      </c>
      <c r="H6" s="200">
        <v>202</v>
      </c>
      <c r="I6" s="200">
        <v>6168</v>
      </c>
      <c r="J6" s="200">
        <v>269</v>
      </c>
      <c r="K6" s="200">
        <v>14700</v>
      </c>
      <c r="L6" s="200">
        <v>1854</v>
      </c>
      <c r="M6" s="200">
        <v>268</v>
      </c>
      <c r="N6" s="200">
        <v>19836</v>
      </c>
      <c r="O6" s="200">
        <v>305</v>
      </c>
      <c r="P6" s="200">
        <v>7</v>
      </c>
      <c r="Q6" s="200">
        <v>9253</v>
      </c>
      <c r="R6" s="200">
        <v>0</v>
      </c>
      <c r="S6" s="200">
        <v>-12579</v>
      </c>
      <c r="T6" s="200">
        <v>1196</v>
      </c>
      <c r="U6" s="200">
        <v>-13775</v>
      </c>
      <c r="V6" s="200">
        <v>49804</v>
      </c>
      <c r="W6" s="200">
        <v>17249</v>
      </c>
      <c r="X6" s="200">
        <v>120716</v>
      </c>
      <c r="Y6" s="200">
        <v>238835</v>
      </c>
      <c r="Z6" s="200">
        <v>30537</v>
      </c>
      <c r="AA6" s="200">
        <v>0</v>
      </c>
      <c r="AB6" s="200">
        <v>34887</v>
      </c>
      <c r="AC6" s="200">
        <v>5946</v>
      </c>
      <c r="AD6" s="200">
        <v>0</v>
      </c>
      <c r="AE6" s="200">
        <v>5946</v>
      </c>
      <c r="AF6" s="200">
        <v>782</v>
      </c>
      <c r="AG6" s="200">
        <v>485</v>
      </c>
      <c r="AH6" s="200">
        <v>0</v>
      </c>
      <c r="AI6" s="200">
        <v>0</v>
      </c>
      <c r="AJ6" s="200">
        <v>1795</v>
      </c>
      <c r="AK6" s="200">
        <v>1569</v>
      </c>
      <c r="AL6" s="200">
        <v>502605</v>
      </c>
      <c r="AM6" s="200">
        <v>0</v>
      </c>
      <c r="AN6" s="200">
        <v>378802</v>
      </c>
      <c r="AO6" s="200">
        <v>34887</v>
      </c>
      <c r="AP6" s="200">
        <v>0</v>
      </c>
      <c r="AQ6" s="200">
        <v>6033</v>
      </c>
      <c r="AR6" s="200">
        <v>102</v>
      </c>
      <c r="AS6" s="200">
        <v>419825</v>
      </c>
      <c r="AT6" s="200">
        <v>0</v>
      </c>
      <c r="AU6" s="200">
        <v>737</v>
      </c>
      <c r="AV6" s="200">
        <v>737</v>
      </c>
      <c r="AW6" s="200">
        <v>0</v>
      </c>
      <c r="AX6" s="200">
        <v>14834</v>
      </c>
      <c r="AY6" s="200">
        <v>0</v>
      </c>
      <c r="AZ6" s="200">
        <v>0</v>
      </c>
      <c r="BA6" s="200">
        <v>0</v>
      </c>
      <c r="BB6" s="200">
        <v>0</v>
      </c>
      <c r="BC6" s="200">
        <v>0</v>
      </c>
      <c r="BD6" s="200">
        <v>67209</v>
      </c>
      <c r="BE6" s="200">
        <v>82043</v>
      </c>
      <c r="BF6" s="200">
        <v>502605</v>
      </c>
      <c r="BG6" s="200">
        <v>27952</v>
      </c>
      <c r="BH6" s="200">
        <v>27287</v>
      </c>
      <c r="BI6" s="200">
        <v>27067</v>
      </c>
      <c r="BJ6" s="200">
        <v>553</v>
      </c>
      <c r="BK6" s="200">
        <v>82859</v>
      </c>
      <c r="BL6" s="200">
        <v>0</v>
      </c>
      <c r="BM6" s="200">
        <v>0</v>
      </c>
      <c r="BN6" s="200">
        <v>0</v>
      </c>
      <c r="BO6" s="200">
        <v>0</v>
      </c>
      <c r="BP6" s="200">
        <v>0</v>
      </c>
      <c r="BQ6" s="200">
        <v>0</v>
      </c>
      <c r="BR6" s="200">
        <v>0</v>
      </c>
      <c r="BS6" s="200">
        <v>0</v>
      </c>
      <c r="BT6" s="200">
        <v>0</v>
      </c>
      <c r="BU6" s="200">
        <v>0</v>
      </c>
      <c r="BV6" s="200">
        <v>0</v>
      </c>
      <c r="BW6" s="200">
        <v>0</v>
      </c>
      <c r="BX6" s="200">
        <v>0</v>
      </c>
      <c r="BY6" s="200">
        <v>0</v>
      </c>
      <c r="BZ6" s="200">
        <v>0</v>
      </c>
      <c r="CA6" s="200">
        <v>0</v>
      </c>
      <c r="CB6" s="200"/>
      <c r="CC6" s="200">
        <v>0</v>
      </c>
      <c r="CD6" s="200">
        <v>0</v>
      </c>
      <c r="CE6" s="200">
        <v>0</v>
      </c>
      <c r="CF6" s="200">
        <v>0</v>
      </c>
      <c r="CG6" s="200">
        <v>0</v>
      </c>
      <c r="CH6" s="200">
        <v>0</v>
      </c>
      <c r="CI6" s="200"/>
      <c r="CJ6" s="200">
        <v>0</v>
      </c>
      <c r="CK6" s="200">
        <v>0</v>
      </c>
      <c r="CL6" s="200">
        <v>0</v>
      </c>
      <c r="CM6" s="200"/>
    </row>
    <row r="7" spans="1:91" x14ac:dyDescent="0.3">
      <c r="A7" s="191">
        <v>201712</v>
      </c>
      <c r="B7" s="191">
        <v>13070</v>
      </c>
      <c r="C7" s="192" t="s">
        <v>1167</v>
      </c>
      <c r="D7" s="192" t="s">
        <v>1112</v>
      </c>
      <c r="E7" s="200">
        <v>9238</v>
      </c>
      <c r="F7" s="200">
        <v>267</v>
      </c>
      <c r="G7" s="200">
        <v>8971</v>
      </c>
      <c r="H7" s="200"/>
      <c r="I7" s="200">
        <v>6024</v>
      </c>
      <c r="J7" s="200">
        <v>457</v>
      </c>
      <c r="K7" s="200">
        <v>14538</v>
      </c>
      <c r="L7" s="200">
        <v>704</v>
      </c>
      <c r="M7" s="200">
        <v>84</v>
      </c>
      <c r="N7" s="200">
        <v>12606</v>
      </c>
      <c r="O7" s="200">
        <v>348</v>
      </c>
      <c r="P7" s="200">
        <v>7</v>
      </c>
      <c r="Q7" s="200">
        <v>762</v>
      </c>
      <c r="R7" s="200"/>
      <c r="S7" s="200">
        <v>1603</v>
      </c>
      <c r="T7" s="200">
        <v>253</v>
      </c>
      <c r="U7" s="200">
        <v>1350</v>
      </c>
      <c r="V7" s="200">
        <v>42746</v>
      </c>
      <c r="W7" s="200">
        <v>45</v>
      </c>
      <c r="X7" s="200">
        <v>151724</v>
      </c>
      <c r="Y7" s="200">
        <v>87124</v>
      </c>
      <c r="Z7" s="200">
        <v>18165</v>
      </c>
      <c r="AA7" s="200"/>
      <c r="AB7" s="200">
        <v>14901</v>
      </c>
      <c r="AC7" s="200">
        <v>2680</v>
      </c>
      <c r="AD7" s="200">
        <v>695</v>
      </c>
      <c r="AE7" s="200">
        <v>1985</v>
      </c>
      <c r="AF7" s="200">
        <v>575</v>
      </c>
      <c r="AG7" s="200">
        <v>8</v>
      </c>
      <c r="AH7" s="200">
        <v>423</v>
      </c>
      <c r="AI7" s="200"/>
      <c r="AJ7" s="200">
        <v>6579</v>
      </c>
      <c r="AK7" s="200">
        <v>549</v>
      </c>
      <c r="AL7" s="200">
        <v>325520</v>
      </c>
      <c r="AM7" s="200">
        <v>7</v>
      </c>
      <c r="AN7" s="200">
        <v>248868</v>
      </c>
      <c r="AO7" s="200">
        <v>14901</v>
      </c>
      <c r="AP7" s="200"/>
      <c r="AQ7" s="200">
        <v>6682</v>
      </c>
      <c r="AR7" s="200">
        <v>0</v>
      </c>
      <c r="AS7" s="200">
        <v>270458</v>
      </c>
      <c r="AT7" s="200"/>
      <c r="AU7" s="200"/>
      <c r="AV7" s="200">
        <v>0</v>
      </c>
      <c r="AW7" s="200"/>
      <c r="AX7" s="200">
        <v>2736</v>
      </c>
      <c r="AY7" s="200">
        <v>389</v>
      </c>
      <c r="AZ7" s="200">
        <v>389</v>
      </c>
      <c r="BA7" s="200">
        <v>0</v>
      </c>
      <c r="BB7" s="200"/>
      <c r="BC7" s="200"/>
      <c r="BD7" s="200">
        <v>51937</v>
      </c>
      <c r="BE7" s="200">
        <v>55062</v>
      </c>
      <c r="BF7" s="200">
        <v>325520</v>
      </c>
      <c r="BG7" s="200">
        <v>31529</v>
      </c>
      <c r="BH7" s="200">
        <v>18622</v>
      </c>
      <c r="BI7" s="200"/>
      <c r="BJ7" s="200">
        <v>9279</v>
      </c>
      <c r="BK7" s="200">
        <v>59430</v>
      </c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>
        <v>0</v>
      </c>
      <c r="BY7" s="200"/>
      <c r="BZ7" s="200"/>
      <c r="CA7" s="200"/>
      <c r="CB7" s="200"/>
      <c r="CC7" s="200"/>
      <c r="CD7" s="200"/>
      <c r="CE7" s="200"/>
      <c r="CF7" s="200"/>
      <c r="CG7" s="200"/>
      <c r="CH7" s="200"/>
      <c r="CI7" s="200"/>
      <c r="CJ7" s="200"/>
      <c r="CK7" s="200"/>
      <c r="CL7" s="200"/>
      <c r="CM7" s="200"/>
    </row>
    <row r="8" spans="1:91" x14ac:dyDescent="0.3">
      <c r="A8" s="191">
        <v>201712</v>
      </c>
      <c r="B8" s="191">
        <v>9860</v>
      </c>
      <c r="C8" s="192" t="s">
        <v>1124</v>
      </c>
      <c r="D8" s="192" t="s">
        <v>1112</v>
      </c>
      <c r="E8" s="200">
        <v>19235</v>
      </c>
      <c r="F8" s="200">
        <v>246</v>
      </c>
      <c r="G8" s="200">
        <v>18989</v>
      </c>
      <c r="H8" s="200">
        <v>0</v>
      </c>
      <c r="I8" s="200">
        <v>12162</v>
      </c>
      <c r="J8" s="200">
        <v>961</v>
      </c>
      <c r="K8" s="200">
        <v>30190</v>
      </c>
      <c r="L8" s="200">
        <v>2660</v>
      </c>
      <c r="M8" s="200">
        <v>1000</v>
      </c>
      <c r="N8" s="200">
        <v>27170</v>
      </c>
      <c r="O8" s="200">
        <v>535</v>
      </c>
      <c r="P8" s="200">
        <v>7</v>
      </c>
      <c r="Q8" s="200">
        <v>485</v>
      </c>
      <c r="R8" s="200">
        <v>0</v>
      </c>
      <c r="S8" s="200">
        <v>5653</v>
      </c>
      <c r="T8" s="200">
        <v>1115</v>
      </c>
      <c r="U8" s="200">
        <v>4538</v>
      </c>
      <c r="V8" s="200">
        <v>54173</v>
      </c>
      <c r="W8" s="200">
        <v>28382</v>
      </c>
      <c r="X8" s="200">
        <v>328296</v>
      </c>
      <c r="Y8" s="200">
        <v>302769</v>
      </c>
      <c r="Z8" s="200">
        <v>16554</v>
      </c>
      <c r="AA8" s="200">
        <v>0</v>
      </c>
      <c r="AB8" s="200">
        <v>38031</v>
      </c>
      <c r="AC8" s="200">
        <v>7353</v>
      </c>
      <c r="AD8" s="200">
        <v>1962</v>
      </c>
      <c r="AE8" s="200">
        <v>5390</v>
      </c>
      <c r="AF8" s="200">
        <v>735</v>
      </c>
      <c r="AG8" s="200">
        <v>69</v>
      </c>
      <c r="AH8" s="200">
        <v>568</v>
      </c>
      <c r="AI8" s="200">
        <v>0</v>
      </c>
      <c r="AJ8" s="200">
        <v>3809</v>
      </c>
      <c r="AK8" s="200">
        <v>885</v>
      </c>
      <c r="AL8" s="200">
        <v>781623</v>
      </c>
      <c r="AM8" s="200">
        <v>10547</v>
      </c>
      <c r="AN8" s="200">
        <v>614727</v>
      </c>
      <c r="AO8" s="200">
        <v>38031</v>
      </c>
      <c r="AP8" s="200">
        <v>0</v>
      </c>
      <c r="AQ8" s="200">
        <v>11948</v>
      </c>
      <c r="AR8" s="200">
        <v>61</v>
      </c>
      <c r="AS8" s="200">
        <v>675314</v>
      </c>
      <c r="AT8" s="200">
        <v>295</v>
      </c>
      <c r="AU8" s="200">
        <v>0</v>
      </c>
      <c r="AV8" s="200">
        <v>295</v>
      </c>
      <c r="AW8" s="200">
        <v>0</v>
      </c>
      <c r="AX8" s="200">
        <v>23364</v>
      </c>
      <c r="AY8" s="200">
        <v>0</v>
      </c>
      <c r="AZ8" s="200">
        <v>0</v>
      </c>
      <c r="BA8" s="200">
        <v>0</v>
      </c>
      <c r="BB8" s="200">
        <v>0</v>
      </c>
      <c r="BC8" s="200">
        <v>0</v>
      </c>
      <c r="BD8" s="200">
        <v>82649</v>
      </c>
      <c r="BE8" s="200">
        <v>106013</v>
      </c>
      <c r="BF8" s="200">
        <v>781623</v>
      </c>
      <c r="BG8" s="200">
        <v>67771</v>
      </c>
      <c r="BH8" s="200">
        <v>75223</v>
      </c>
      <c r="BI8" s="200">
        <v>37752</v>
      </c>
      <c r="BJ8" s="200">
        <v>614</v>
      </c>
      <c r="BK8" s="200">
        <v>181359</v>
      </c>
      <c r="BL8" s="200">
        <v>0</v>
      </c>
      <c r="BM8" s="200">
        <v>0</v>
      </c>
      <c r="BN8" s="200">
        <v>20759</v>
      </c>
      <c r="BO8" s="200">
        <v>20759</v>
      </c>
      <c r="BP8" s="200">
        <v>0</v>
      </c>
      <c r="BQ8" s="200">
        <v>0</v>
      </c>
      <c r="BR8" s="200">
        <v>0</v>
      </c>
      <c r="BS8" s="200">
        <v>0</v>
      </c>
      <c r="BT8" s="200">
        <v>0</v>
      </c>
      <c r="BU8" s="200">
        <v>0</v>
      </c>
      <c r="BV8" s="200">
        <v>0</v>
      </c>
      <c r="BW8" s="200">
        <v>0</v>
      </c>
      <c r="BX8" s="200">
        <v>0</v>
      </c>
      <c r="BY8" s="200">
        <v>0</v>
      </c>
      <c r="BZ8" s="200">
        <v>0</v>
      </c>
      <c r="CA8" s="200">
        <v>0</v>
      </c>
      <c r="CB8" s="200"/>
      <c r="CC8" s="200">
        <v>0</v>
      </c>
      <c r="CD8" s="200">
        <v>0</v>
      </c>
      <c r="CE8" s="200">
        <v>0</v>
      </c>
      <c r="CF8" s="200">
        <v>0</v>
      </c>
      <c r="CG8" s="200">
        <v>0</v>
      </c>
      <c r="CH8" s="200">
        <v>0</v>
      </c>
      <c r="CI8" s="200"/>
      <c r="CJ8" s="200">
        <v>0</v>
      </c>
      <c r="CK8" s="200">
        <v>0</v>
      </c>
      <c r="CL8" s="200">
        <v>0</v>
      </c>
      <c r="CM8" s="200"/>
    </row>
    <row r="9" spans="1:91" x14ac:dyDescent="0.3">
      <c r="A9" s="191">
        <v>201712</v>
      </c>
      <c r="B9" s="191">
        <v>9133</v>
      </c>
      <c r="C9" s="192" t="s">
        <v>1127</v>
      </c>
      <c r="D9" s="192" t="s">
        <v>1112</v>
      </c>
      <c r="E9" s="200">
        <v>26361</v>
      </c>
      <c r="F9" s="200">
        <v>1381</v>
      </c>
      <c r="G9" s="200">
        <v>24979</v>
      </c>
      <c r="H9" s="200">
        <v>160</v>
      </c>
      <c r="I9" s="200">
        <v>9598</v>
      </c>
      <c r="J9" s="200">
        <v>258</v>
      </c>
      <c r="K9" s="200">
        <v>34478</v>
      </c>
      <c r="L9" s="200">
        <v>-249</v>
      </c>
      <c r="M9" s="200">
        <v>142</v>
      </c>
      <c r="N9" s="200">
        <v>23287</v>
      </c>
      <c r="O9" s="200">
        <v>455</v>
      </c>
      <c r="P9" s="200">
        <v>4</v>
      </c>
      <c r="Q9" s="200">
        <v>574</v>
      </c>
      <c r="R9" s="200"/>
      <c r="S9" s="200">
        <v>10051</v>
      </c>
      <c r="T9" s="200">
        <v>2283</v>
      </c>
      <c r="U9" s="200">
        <v>7769</v>
      </c>
      <c r="V9" s="200">
        <v>98226</v>
      </c>
      <c r="W9" s="200">
        <v>6180</v>
      </c>
      <c r="X9" s="200">
        <v>339501</v>
      </c>
      <c r="Y9" s="200">
        <v>281121</v>
      </c>
      <c r="Z9" s="200">
        <v>15069</v>
      </c>
      <c r="AA9" s="200"/>
      <c r="AB9" s="200"/>
      <c r="AC9" s="200">
        <v>8141</v>
      </c>
      <c r="AD9" s="200"/>
      <c r="AE9" s="200">
        <v>8141</v>
      </c>
      <c r="AF9" s="200">
        <v>1008</v>
      </c>
      <c r="AG9" s="200">
        <v>515</v>
      </c>
      <c r="AH9" s="200">
        <v>75</v>
      </c>
      <c r="AI9" s="200"/>
      <c r="AJ9" s="200">
        <v>13999</v>
      </c>
      <c r="AK9" s="200">
        <v>905</v>
      </c>
      <c r="AL9" s="200">
        <v>764740</v>
      </c>
      <c r="AM9" s="200">
        <v>13</v>
      </c>
      <c r="AN9" s="200">
        <v>653199</v>
      </c>
      <c r="AO9" s="200"/>
      <c r="AP9" s="200"/>
      <c r="AQ9" s="200">
        <v>4136</v>
      </c>
      <c r="AR9" s="200">
        <v>0</v>
      </c>
      <c r="AS9" s="200">
        <v>657349</v>
      </c>
      <c r="AT9" s="200"/>
      <c r="AU9" s="200"/>
      <c r="AV9" s="200">
        <v>0</v>
      </c>
      <c r="AW9" s="200">
        <v>9888</v>
      </c>
      <c r="AX9" s="200">
        <v>43654</v>
      </c>
      <c r="AY9" s="200">
        <v>0</v>
      </c>
      <c r="AZ9" s="200"/>
      <c r="BA9" s="200">
        <v>0</v>
      </c>
      <c r="BB9" s="200"/>
      <c r="BC9" s="200"/>
      <c r="BD9" s="200">
        <v>53849</v>
      </c>
      <c r="BE9" s="200">
        <v>97503</v>
      </c>
      <c r="BF9" s="200">
        <v>764740</v>
      </c>
      <c r="BG9" s="200">
        <v>19863</v>
      </c>
      <c r="BH9" s="200">
        <v>43158</v>
      </c>
      <c r="BI9" s="200">
        <v>16098</v>
      </c>
      <c r="BJ9" s="200">
        <v>6570</v>
      </c>
      <c r="BK9" s="200">
        <v>85689</v>
      </c>
      <c r="BL9" s="200"/>
      <c r="BM9" s="200"/>
      <c r="BN9" s="200"/>
      <c r="BO9" s="200"/>
      <c r="BP9" s="200"/>
      <c r="BQ9" s="200"/>
      <c r="BR9" s="200"/>
      <c r="BS9" s="200"/>
      <c r="BT9" s="200"/>
      <c r="BU9" s="200"/>
      <c r="BV9" s="200"/>
      <c r="BW9" s="200"/>
      <c r="BX9" s="200"/>
      <c r="BY9" s="200"/>
      <c r="BZ9" s="200"/>
      <c r="CA9" s="200"/>
      <c r="CB9" s="200"/>
      <c r="CC9" s="200"/>
      <c r="CD9" s="200"/>
      <c r="CE9" s="200"/>
      <c r="CF9" s="200"/>
      <c r="CG9" s="200"/>
      <c r="CH9" s="200"/>
      <c r="CI9" s="200"/>
      <c r="CJ9" s="200"/>
      <c r="CK9" s="200"/>
      <c r="CL9" s="200"/>
      <c r="CM9" s="200"/>
    </row>
    <row r="10" spans="1:91" x14ac:dyDescent="0.3">
      <c r="A10" s="191">
        <v>201712</v>
      </c>
      <c r="B10" s="191">
        <v>9135</v>
      </c>
      <c r="C10" s="192" t="s">
        <v>1168</v>
      </c>
      <c r="D10" s="192" t="s">
        <v>1112</v>
      </c>
      <c r="E10" s="200">
        <v>12297</v>
      </c>
      <c r="F10" s="200">
        <v>598</v>
      </c>
      <c r="G10" s="200">
        <v>11699</v>
      </c>
      <c r="H10" s="200">
        <v>59</v>
      </c>
      <c r="I10" s="200">
        <v>6257</v>
      </c>
      <c r="J10" s="200">
        <v>144</v>
      </c>
      <c r="K10" s="200">
        <v>17872</v>
      </c>
      <c r="L10" s="200">
        <v>2454</v>
      </c>
      <c r="M10" s="200">
        <v>129</v>
      </c>
      <c r="N10" s="200">
        <v>11178</v>
      </c>
      <c r="O10" s="200">
        <v>245</v>
      </c>
      <c r="P10" s="200">
        <v>7</v>
      </c>
      <c r="Q10" s="200">
        <v>803</v>
      </c>
      <c r="R10" s="200">
        <v>0</v>
      </c>
      <c r="S10" s="200">
        <v>8222</v>
      </c>
      <c r="T10" s="200">
        <v>1484</v>
      </c>
      <c r="U10" s="200">
        <v>6738</v>
      </c>
      <c r="V10" s="200">
        <v>38524</v>
      </c>
      <c r="W10" s="200">
        <v>32325</v>
      </c>
      <c r="X10" s="200">
        <v>170103</v>
      </c>
      <c r="Y10" s="200">
        <v>137442</v>
      </c>
      <c r="Z10" s="200">
        <v>27925</v>
      </c>
      <c r="AA10" s="200">
        <v>0</v>
      </c>
      <c r="AB10" s="200">
        <v>0</v>
      </c>
      <c r="AC10" s="200">
        <v>1560</v>
      </c>
      <c r="AD10" s="200">
        <v>0</v>
      </c>
      <c r="AE10" s="200">
        <v>1560</v>
      </c>
      <c r="AF10" s="200">
        <v>813</v>
      </c>
      <c r="AG10" s="200">
        <v>53</v>
      </c>
      <c r="AH10" s="200">
        <v>0</v>
      </c>
      <c r="AI10" s="200">
        <v>0</v>
      </c>
      <c r="AJ10" s="200">
        <v>1806</v>
      </c>
      <c r="AK10" s="200">
        <v>1488</v>
      </c>
      <c r="AL10" s="200">
        <v>412040</v>
      </c>
      <c r="AM10" s="200">
        <v>0</v>
      </c>
      <c r="AN10" s="200">
        <v>336115</v>
      </c>
      <c r="AO10" s="200">
        <v>0</v>
      </c>
      <c r="AP10" s="200">
        <v>0</v>
      </c>
      <c r="AQ10" s="200">
        <v>4125</v>
      </c>
      <c r="AR10" s="200">
        <v>100</v>
      </c>
      <c r="AS10" s="200">
        <v>340340</v>
      </c>
      <c r="AT10" s="200">
        <v>0</v>
      </c>
      <c r="AU10" s="200">
        <v>0</v>
      </c>
      <c r="AV10" s="200">
        <v>10</v>
      </c>
      <c r="AW10" s="200">
        <v>0</v>
      </c>
      <c r="AX10" s="200">
        <v>11591</v>
      </c>
      <c r="AY10" s="200">
        <v>0</v>
      </c>
      <c r="AZ10" s="200">
        <v>0</v>
      </c>
      <c r="BA10" s="200">
        <v>0</v>
      </c>
      <c r="BB10" s="200">
        <v>0</v>
      </c>
      <c r="BC10" s="200">
        <v>0</v>
      </c>
      <c r="BD10" s="200">
        <v>60098</v>
      </c>
      <c r="BE10" s="200">
        <v>71689</v>
      </c>
      <c r="BF10" s="200">
        <v>412040</v>
      </c>
      <c r="BG10" s="200">
        <v>5988</v>
      </c>
      <c r="BH10" s="200">
        <v>39246</v>
      </c>
      <c r="BI10" s="200">
        <v>6633</v>
      </c>
      <c r="BJ10" s="200">
        <v>25855</v>
      </c>
      <c r="BK10" s="200">
        <v>77723</v>
      </c>
      <c r="BL10" s="200">
        <v>0</v>
      </c>
      <c r="BM10" s="200">
        <v>0</v>
      </c>
      <c r="BN10" s="200">
        <v>0</v>
      </c>
      <c r="BO10" s="200">
        <v>0</v>
      </c>
      <c r="BP10" s="200">
        <v>0</v>
      </c>
      <c r="BQ10" s="200">
        <v>0</v>
      </c>
      <c r="BR10" s="200">
        <v>0</v>
      </c>
      <c r="BS10" s="200">
        <v>0</v>
      </c>
      <c r="BT10" s="200">
        <v>0</v>
      </c>
      <c r="BU10" s="200">
        <v>0</v>
      </c>
      <c r="BV10" s="200">
        <v>0</v>
      </c>
      <c r="BW10" s="200">
        <v>0</v>
      </c>
      <c r="BX10" s="200">
        <v>0</v>
      </c>
      <c r="BY10" s="200">
        <v>0</v>
      </c>
      <c r="BZ10" s="200">
        <v>0</v>
      </c>
      <c r="CA10" s="200">
        <v>10</v>
      </c>
      <c r="CB10" s="200"/>
      <c r="CC10" s="200">
        <v>0</v>
      </c>
      <c r="CD10" s="200">
        <v>0</v>
      </c>
      <c r="CE10" s="200">
        <v>0</v>
      </c>
      <c r="CF10" s="200">
        <v>0</v>
      </c>
      <c r="CG10" s="200">
        <v>0</v>
      </c>
      <c r="CH10" s="200">
        <v>0</v>
      </c>
      <c r="CI10" s="200"/>
      <c r="CJ10" s="200">
        <v>0</v>
      </c>
      <c r="CK10" s="200">
        <v>0</v>
      </c>
      <c r="CL10" s="200">
        <v>0</v>
      </c>
      <c r="CM10" s="200"/>
    </row>
    <row r="11" spans="1:91" x14ac:dyDescent="0.3">
      <c r="A11" s="191">
        <v>201712</v>
      </c>
      <c r="B11" s="191">
        <v>13100</v>
      </c>
      <c r="C11" s="192" t="s">
        <v>1169</v>
      </c>
      <c r="D11" s="192" t="s">
        <v>1112</v>
      </c>
      <c r="E11" s="200">
        <v>10721</v>
      </c>
      <c r="F11" s="200">
        <v>2326</v>
      </c>
      <c r="G11" s="200">
        <v>8395</v>
      </c>
      <c r="H11" s="200">
        <v>0</v>
      </c>
      <c r="I11" s="200">
        <v>5957</v>
      </c>
      <c r="J11" s="200">
        <v>1219</v>
      </c>
      <c r="K11" s="200">
        <v>13134</v>
      </c>
      <c r="L11" s="200">
        <v>3743</v>
      </c>
      <c r="M11" s="200">
        <v>1219</v>
      </c>
      <c r="N11" s="200">
        <v>18314</v>
      </c>
      <c r="O11" s="200">
        <v>230</v>
      </c>
      <c r="P11" s="200">
        <v>10</v>
      </c>
      <c r="Q11" s="200">
        <v>-2356</v>
      </c>
      <c r="R11" s="200">
        <v>0</v>
      </c>
      <c r="S11" s="200">
        <v>1899</v>
      </c>
      <c r="T11" s="200"/>
      <c r="U11" s="200">
        <v>1899</v>
      </c>
      <c r="V11" s="200">
        <v>107482</v>
      </c>
      <c r="W11" s="200">
        <v>63420</v>
      </c>
      <c r="X11" s="200">
        <v>185508</v>
      </c>
      <c r="Y11" s="200">
        <v>29021</v>
      </c>
      <c r="Z11" s="200">
        <v>7960</v>
      </c>
      <c r="AA11" s="200">
        <v>1455</v>
      </c>
      <c r="AB11" s="200"/>
      <c r="AC11" s="200">
        <v>0</v>
      </c>
      <c r="AD11" s="200"/>
      <c r="AE11" s="200"/>
      <c r="AF11" s="200">
        <v>1010</v>
      </c>
      <c r="AG11" s="200">
        <v>0</v>
      </c>
      <c r="AH11" s="200">
        <v>2226</v>
      </c>
      <c r="AI11" s="200">
        <v>0</v>
      </c>
      <c r="AJ11" s="200">
        <v>9827</v>
      </c>
      <c r="AK11" s="200">
        <v>636</v>
      </c>
      <c r="AL11" s="200">
        <v>411316</v>
      </c>
      <c r="AM11" s="200">
        <v>38819</v>
      </c>
      <c r="AN11" s="200">
        <v>315040</v>
      </c>
      <c r="AO11" s="200">
        <v>0</v>
      </c>
      <c r="AP11" s="200">
        <v>0</v>
      </c>
      <c r="AQ11" s="200">
        <v>7724</v>
      </c>
      <c r="AR11" s="200">
        <v>0</v>
      </c>
      <c r="AS11" s="200">
        <v>361583</v>
      </c>
      <c r="AT11" s="200"/>
      <c r="AU11" s="200"/>
      <c r="AV11" s="200">
        <v>0</v>
      </c>
      <c r="AW11" s="200">
        <v>23233</v>
      </c>
      <c r="AX11" s="200">
        <v>29028</v>
      </c>
      <c r="AY11" s="200">
        <v>0</v>
      </c>
      <c r="AZ11" s="200"/>
      <c r="BA11" s="200">
        <v>0</v>
      </c>
      <c r="BB11" s="200"/>
      <c r="BC11" s="200"/>
      <c r="BD11" s="200">
        <v>-2528</v>
      </c>
      <c r="BE11" s="200">
        <v>26500</v>
      </c>
      <c r="BF11" s="200">
        <v>411316</v>
      </c>
      <c r="BG11" s="200">
        <v>519</v>
      </c>
      <c r="BH11" s="200">
        <v>13023</v>
      </c>
      <c r="BI11" s="200"/>
      <c r="BJ11" s="200">
        <v>5324</v>
      </c>
      <c r="BK11" s="200">
        <v>18866</v>
      </c>
      <c r="BL11" s="200"/>
      <c r="BM11" s="200"/>
      <c r="BN11" s="200">
        <v>0</v>
      </c>
      <c r="BO11" s="200">
        <v>0</v>
      </c>
      <c r="BP11" s="200">
        <v>2770</v>
      </c>
      <c r="BQ11" s="200">
        <v>0</v>
      </c>
      <c r="BR11" s="200"/>
      <c r="BS11" s="200"/>
      <c r="BT11" s="200"/>
      <c r="BU11" s="200"/>
      <c r="BV11" s="200">
        <v>0</v>
      </c>
      <c r="BW11" s="200">
        <v>0</v>
      </c>
      <c r="BX11" s="200">
        <v>0</v>
      </c>
      <c r="BY11" s="200">
        <v>0</v>
      </c>
      <c r="BZ11" s="200"/>
      <c r="CA11" s="200"/>
      <c r="CB11" s="200"/>
      <c r="CC11" s="200">
        <v>0</v>
      </c>
      <c r="CD11" s="200"/>
      <c r="CE11" s="200"/>
      <c r="CF11" s="200"/>
      <c r="CG11" s="200"/>
      <c r="CH11" s="200"/>
      <c r="CI11" s="200"/>
      <c r="CJ11" s="200"/>
      <c r="CK11" s="200"/>
      <c r="CL11" s="200"/>
      <c r="CM11" s="200"/>
    </row>
    <row r="12" spans="1:91" x14ac:dyDescent="0.3">
      <c r="A12" s="191">
        <v>201712</v>
      </c>
      <c r="B12" s="191">
        <v>5125</v>
      </c>
      <c r="C12" s="192" t="s">
        <v>1170</v>
      </c>
      <c r="D12" s="192" t="s">
        <v>1112</v>
      </c>
      <c r="E12" s="200">
        <v>9853</v>
      </c>
      <c r="F12" s="200">
        <v>2311</v>
      </c>
      <c r="G12" s="200">
        <v>7542</v>
      </c>
      <c r="H12" s="200">
        <v>0</v>
      </c>
      <c r="I12" s="200">
        <v>45190</v>
      </c>
      <c r="J12" s="200">
        <v>1189</v>
      </c>
      <c r="K12" s="200">
        <v>51543</v>
      </c>
      <c r="L12" s="200">
        <v>312</v>
      </c>
      <c r="M12" s="200">
        <v>2210</v>
      </c>
      <c r="N12" s="200">
        <v>42220</v>
      </c>
      <c r="O12" s="200">
        <v>1332</v>
      </c>
      <c r="P12" s="200">
        <v>7</v>
      </c>
      <c r="Q12" s="200">
        <v>-63</v>
      </c>
      <c r="R12" s="200">
        <v>0</v>
      </c>
      <c r="S12" s="200">
        <v>10569</v>
      </c>
      <c r="T12" s="200">
        <v>2241</v>
      </c>
      <c r="U12" s="200">
        <v>8328</v>
      </c>
      <c r="V12" s="200">
        <v>0</v>
      </c>
      <c r="W12" s="200">
        <v>37018</v>
      </c>
      <c r="X12" s="200">
        <v>152687</v>
      </c>
      <c r="Y12" s="200">
        <v>37963</v>
      </c>
      <c r="Z12" s="200">
        <v>0</v>
      </c>
      <c r="AA12" s="200">
        <v>0</v>
      </c>
      <c r="AB12" s="200">
        <v>0</v>
      </c>
      <c r="AC12" s="200">
        <v>20000</v>
      </c>
      <c r="AD12" s="200">
        <v>0</v>
      </c>
      <c r="AE12" s="200">
        <v>20000</v>
      </c>
      <c r="AF12" s="200">
        <v>2780</v>
      </c>
      <c r="AG12" s="200">
        <v>0</v>
      </c>
      <c r="AH12" s="200">
        <v>0</v>
      </c>
      <c r="AI12" s="200">
        <v>0</v>
      </c>
      <c r="AJ12" s="200">
        <v>8047</v>
      </c>
      <c r="AK12" s="200">
        <v>2839</v>
      </c>
      <c r="AL12" s="200">
        <v>261886</v>
      </c>
      <c r="AM12" s="200">
        <v>73368</v>
      </c>
      <c r="AN12" s="200">
        <v>44565</v>
      </c>
      <c r="AO12" s="200">
        <v>0</v>
      </c>
      <c r="AP12" s="200">
        <v>0</v>
      </c>
      <c r="AQ12" s="200">
        <v>26601</v>
      </c>
      <c r="AR12" s="200">
        <v>3139</v>
      </c>
      <c r="AS12" s="200">
        <v>148902</v>
      </c>
      <c r="AT12" s="200">
        <v>37</v>
      </c>
      <c r="AU12" s="200">
        <v>117</v>
      </c>
      <c r="AV12" s="200">
        <v>2635</v>
      </c>
      <c r="AW12" s="200">
        <v>0</v>
      </c>
      <c r="AX12" s="200">
        <v>58500</v>
      </c>
      <c r="AY12" s="200">
        <v>-353</v>
      </c>
      <c r="AZ12" s="200">
        <v>0</v>
      </c>
      <c r="BA12" s="200">
        <v>0</v>
      </c>
      <c r="BB12" s="200">
        <v>0</v>
      </c>
      <c r="BC12" s="200">
        <v>0</v>
      </c>
      <c r="BD12" s="200">
        <v>52202</v>
      </c>
      <c r="BE12" s="200">
        <v>110349</v>
      </c>
      <c r="BF12" s="200">
        <v>261886</v>
      </c>
      <c r="BG12" s="200">
        <v>13750</v>
      </c>
      <c r="BH12" s="200">
        <v>0</v>
      </c>
      <c r="BI12" s="200">
        <v>0</v>
      </c>
      <c r="BJ12" s="200">
        <v>0</v>
      </c>
      <c r="BK12" s="200">
        <v>13750</v>
      </c>
      <c r="BL12" s="200">
        <v>0</v>
      </c>
      <c r="BM12" s="200">
        <v>0</v>
      </c>
      <c r="BN12" s="200">
        <v>0</v>
      </c>
      <c r="BO12" s="200">
        <v>0</v>
      </c>
      <c r="BP12" s="200">
        <v>552</v>
      </c>
      <c r="BQ12" s="200">
        <v>0</v>
      </c>
      <c r="BR12" s="200">
        <v>0</v>
      </c>
      <c r="BS12" s="200">
        <v>0</v>
      </c>
      <c r="BT12" s="200">
        <v>0</v>
      </c>
      <c r="BU12" s="200">
        <v>0</v>
      </c>
      <c r="BV12" s="200">
        <v>0</v>
      </c>
      <c r="BW12" s="200">
        <v>0</v>
      </c>
      <c r="BX12" s="200">
        <v>1229</v>
      </c>
      <c r="BY12" s="200">
        <v>0</v>
      </c>
      <c r="BZ12" s="200">
        <v>0</v>
      </c>
      <c r="CA12" s="200">
        <v>2481</v>
      </c>
      <c r="CB12" s="200">
        <v>0</v>
      </c>
      <c r="CC12" s="200">
        <v>0</v>
      </c>
      <c r="CD12" s="200">
        <v>0</v>
      </c>
      <c r="CE12" s="200">
        <v>-353</v>
      </c>
      <c r="CF12" s="200">
        <v>0</v>
      </c>
      <c r="CG12" s="200">
        <v>0</v>
      </c>
      <c r="CH12" s="200">
        <v>0</v>
      </c>
      <c r="CI12" s="200">
        <v>0</v>
      </c>
      <c r="CJ12" s="200">
        <v>0</v>
      </c>
      <c r="CK12" s="200">
        <v>0</v>
      </c>
      <c r="CL12" s="200">
        <v>0</v>
      </c>
      <c r="CM12" s="200">
        <v>0</v>
      </c>
    </row>
    <row r="13" spans="1:91" x14ac:dyDescent="0.3">
      <c r="A13" s="191">
        <v>201712</v>
      </c>
      <c r="B13" s="191">
        <v>28001</v>
      </c>
      <c r="C13" s="192" t="s">
        <v>1171</v>
      </c>
      <c r="D13" s="192" t="s">
        <v>1112</v>
      </c>
      <c r="E13" s="200">
        <v>90</v>
      </c>
      <c r="F13" s="200">
        <v>189</v>
      </c>
      <c r="G13" s="200">
        <v>-99</v>
      </c>
      <c r="H13" s="200">
        <v>0</v>
      </c>
      <c r="I13" s="200">
        <v>8846</v>
      </c>
      <c r="J13" s="200">
        <v>3384</v>
      </c>
      <c r="K13" s="200">
        <v>5363</v>
      </c>
      <c r="L13" s="200">
        <v>364</v>
      </c>
      <c r="M13" s="200">
        <v>0</v>
      </c>
      <c r="N13" s="200">
        <v>14884</v>
      </c>
      <c r="O13" s="200">
        <v>2796</v>
      </c>
      <c r="P13" s="200">
        <v>0</v>
      </c>
      <c r="Q13" s="200">
        <v>0</v>
      </c>
      <c r="R13" s="200">
        <v>0</v>
      </c>
      <c r="S13" s="200">
        <v>-11953</v>
      </c>
      <c r="T13" s="200">
        <v>-2623</v>
      </c>
      <c r="U13" s="200">
        <v>-9330</v>
      </c>
      <c r="V13" s="200">
        <v>37079</v>
      </c>
      <c r="W13" s="200">
        <v>12686</v>
      </c>
      <c r="X13" s="200">
        <v>0</v>
      </c>
      <c r="Y13" s="200">
        <v>48860</v>
      </c>
      <c r="Z13" s="200">
        <v>4016</v>
      </c>
      <c r="AA13" s="200">
        <v>0</v>
      </c>
      <c r="AB13" s="200">
        <v>0</v>
      </c>
      <c r="AC13" s="200">
        <v>0</v>
      </c>
      <c r="AD13" s="200">
        <v>0</v>
      </c>
      <c r="AE13" s="200">
        <v>0</v>
      </c>
      <c r="AF13" s="200">
        <v>276</v>
      </c>
      <c r="AG13" s="200">
        <v>2391</v>
      </c>
      <c r="AH13" s="200">
        <v>0</v>
      </c>
      <c r="AI13" s="200">
        <v>0</v>
      </c>
      <c r="AJ13" s="200">
        <v>2013</v>
      </c>
      <c r="AK13" s="200">
        <v>407</v>
      </c>
      <c r="AL13" s="200">
        <v>110186</v>
      </c>
      <c r="AM13" s="200">
        <v>0</v>
      </c>
      <c r="AN13" s="200">
        <v>37469</v>
      </c>
      <c r="AO13" s="200">
        <v>0</v>
      </c>
      <c r="AP13" s="200">
        <v>0</v>
      </c>
      <c r="AQ13" s="200">
        <v>4119</v>
      </c>
      <c r="AR13" s="200">
        <v>0</v>
      </c>
      <c r="AS13" s="200">
        <v>41588</v>
      </c>
      <c r="AT13" s="200">
        <v>0</v>
      </c>
      <c r="AU13" s="200">
        <v>0</v>
      </c>
      <c r="AV13" s="200">
        <v>497</v>
      </c>
      <c r="AW13" s="200"/>
      <c r="AX13" s="200">
        <v>40000</v>
      </c>
      <c r="AY13" s="200">
        <v>0</v>
      </c>
      <c r="AZ13" s="200">
        <v>0</v>
      </c>
      <c r="BA13" s="200">
        <v>62900</v>
      </c>
      <c r="BB13" s="200">
        <v>0</v>
      </c>
      <c r="BC13" s="200">
        <v>62900</v>
      </c>
      <c r="BD13" s="200">
        <v>-34799</v>
      </c>
      <c r="BE13" s="200">
        <v>68101</v>
      </c>
      <c r="BF13" s="200">
        <v>110186</v>
      </c>
      <c r="BG13" s="200"/>
      <c r="BH13" s="200"/>
      <c r="BI13" s="200"/>
      <c r="BJ13" s="200">
        <v>368</v>
      </c>
      <c r="BK13" s="200">
        <v>368</v>
      </c>
      <c r="BL13" s="200"/>
      <c r="BM13" s="200"/>
      <c r="BN13" s="200">
        <v>310</v>
      </c>
      <c r="BO13" s="200">
        <v>310</v>
      </c>
      <c r="BP13" s="200">
        <v>2458</v>
      </c>
      <c r="BQ13" s="200"/>
      <c r="BR13" s="200">
        <v>0</v>
      </c>
      <c r="BS13" s="200">
        <v>0</v>
      </c>
      <c r="BT13" s="200">
        <v>0</v>
      </c>
      <c r="BU13" s="200">
        <v>0</v>
      </c>
      <c r="BV13" s="200">
        <v>0</v>
      </c>
      <c r="BW13" s="200">
        <v>0</v>
      </c>
      <c r="BX13" s="200">
        <v>0</v>
      </c>
      <c r="BY13" s="200">
        <v>0</v>
      </c>
      <c r="BZ13" s="200">
        <v>0</v>
      </c>
      <c r="CA13" s="200">
        <v>497</v>
      </c>
      <c r="CB13" s="200">
        <v>0</v>
      </c>
      <c r="CC13" s="200">
        <v>0</v>
      </c>
      <c r="CD13" s="200">
        <v>0</v>
      </c>
      <c r="CE13" s="200">
        <v>0</v>
      </c>
      <c r="CF13" s="200">
        <v>0</v>
      </c>
      <c r="CG13" s="200">
        <v>0</v>
      </c>
      <c r="CH13" s="200">
        <v>0</v>
      </c>
      <c r="CI13" s="200">
        <v>0</v>
      </c>
      <c r="CJ13" s="200"/>
      <c r="CK13" s="200"/>
      <c r="CL13" s="200"/>
      <c r="CM13" s="200"/>
    </row>
    <row r="14" spans="1:91" x14ac:dyDescent="0.3">
      <c r="A14" s="191">
        <v>201712</v>
      </c>
      <c r="B14" s="191">
        <v>1693</v>
      </c>
      <c r="C14" s="192" t="s">
        <v>1172</v>
      </c>
      <c r="D14" s="192" t="s">
        <v>1112</v>
      </c>
      <c r="E14" s="200">
        <v>483</v>
      </c>
      <c r="F14" s="200">
        <v>757</v>
      </c>
      <c r="G14" s="200">
        <v>-274</v>
      </c>
      <c r="H14" s="200">
        <v>0</v>
      </c>
      <c r="I14" s="200">
        <v>58096</v>
      </c>
      <c r="J14" s="200">
        <v>9137</v>
      </c>
      <c r="K14" s="200">
        <v>48684</v>
      </c>
      <c r="L14" s="200">
        <v>-168</v>
      </c>
      <c r="M14" s="200">
        <v>0</v>
      </c>
      <c r="N14" s="200">
        <v>44460</v>
      </c>
      <c r="O14" s="200">
        <v>418</v>
      </c>
      <c r="P14" s="200"/>
      <c r="Q14" s="200"/>
      <c r="R14" s="200"/>
      <c r="S14" s="200">
        <v>3638</v>
      </c>
      <c r="T14" s="200">
        <v>835</v>
      </c>
      <c r="U14" s="200">
        <v>2804</v>
      </c>
      <c r="V14" s="200">
        <v>49906</v>
      </c>
      <c r="W14" s="200">
        <v>59537</v>
      </c>
      <c r="X14" s="200">
        <v>0</v>
      </c>
      <c r="Y14" s="200">
        <v>174162</v>
      </c>
      <c r="Z14" s="200">
        <v>1</v>
      </c>
      <c r="AA14" s="200"/>
      <c r="AB14" s="200"/>
      <c r="AC14" s="200">
        <v>0</v>
      </c>
      <c r="AD14" s="200"/>
      <c r="AE14" s="200"/>
      <c r="AF14" s="200">
        <v>4</v>
      </c>
      <c r="AG14" s="200">
        <v>162</v>
      </c>
      <c r="AH14" s="200">
        <v>68</v>
      </c>
      <c r="AI14" s="200"/>
      <c r="AJ14" s="200">
        <v>4493</v>
      </c>
      <c r="AK14" s="200"/>
      <c r="AL14" s="200">
        <v>288763</v>
      </c>
      <c r="AM14" s="200">
        <v>0</v>
      </c>
      <c r="AN14" s="200">
        <v>169445</v>
      </c>
      <c r="AO14" s="200"/>
      <c r="AP14" s="200"/>
      <c r="AQ14" s="200">
        <v>7616</v>
      </c>
      <c r="AR14" s="200"/>
      <c r="AS14" s="200">
        <v>177061</v>
      </c>
      <c r="AT14" s="200"/>
      <c r="AU14" s="200"/>
      <c r="AV14" s="200">
        <v>0</v>
      </c>
      <c r="AW14" s="200"/>
      <c r="AX14" s="200">
        <v>100500</v>
      </c>
      <c r="AY14" s="200">
        <v>0</v>
      </c>
      <c r="AZ14" s="200"/>
      <c r="BA14" s="200">
        <v>0</v>
      </c>
      <c r="BB14" s="200"/>
      <c r="BC14" s="200"/>
      <c r="BD14" s="200">
        <v>11202</v>
      </c>
      <c r="BE14" s="200">
        <v>111702</v>
      </c>
      <c r="BF14" s="200">
        <v>288763</v>
      </c>
      <c r="BG14" s="200"/>
      <c r="BH14" s="200"/>
      <c r="BI14" s="200"/>
      <c r="BJ14" s="200">
        <v>1663</v>
      </c>
      <c r="BK14" s="200">
        <v>1663</v>
      </c>
      <c r="BL14" s="200"/>
      <c r="BM14" s="200"/>
      <c r="BN14" s="200"/>
      <c r="BO14" s="200">
        <v>0</v>
      </c>
      <c r="BP14" s="200">
        <v>430</v>
      </c>
      <c r="BQ14" s="200"/>
      <c r="BR14" s="200"/>
      <c r="BS14" s="200"/>
      <c r="BT14" s="200"/>
      <c r="BU14" s="200"/>
      <c r="BV14" s="200"/>
      <c r="BW14" s="200"/>
      <c r="BX14" s="200">
        <v>0</v>
      </c>
      <c r="BY14" s="200"/>
      <c r="BZ14" s="200"/>
      <c r="CA14" s="200">
        <v>0</v>
      </c>
      <c r="CB14" s="200"/>
      <c r="CC14" s="200"/>
      <c r="CD14" s="200"/>
      <c r="CE14" s="200"/>
      <c r="CF14" s="200"/>
      <c r="CG14" s="200"/>
      <c r="CH14" s="200"/>
      <c r="CI14" s="200"/>
      <c r="CJ14" s="200"/>
      <c r="CK14" s="200"/>
      <c r="CL14" s="200"/>
      <c r="CM14" s="200"/>
    </row>
    <row r="15" spans="1:91" x14ac:dyDescent="0.3">
      <c r="A15" s="191">
        <v>201712</v>
      </c>
      <c r="B15" s="191">
        <v>847</v>
      </c>
      <c r="C15" s="192" t="s">
        <v>1144</v>
      </c>
      <c r="D15" s="192" t="s">
        <v>1112</v>
      </c>
      <c r="E15" s="200">
        <v>32634</v>
      </c>
      <c r="F15" s="200">
        <v>2524</v>
      </c>
      <c r="G15" s="200">
        <v>30110</v>
      </c>
      <c r="H15" s="200">
        <v>281</v>
      </c>
      <c r="I15" s="200">
        <v>18715</v>
      </c>
      <c r="J15" s="200">
        <v>1536</v>
      </c>
      <c r="K15" s="200">
        <v>47571</v>
      </c>
      <c r="L15" s="200">
        <v>3891</v>
      </c>
      <c r="M15" s="200">
        <v>1343</v>
      </c>
      <c r="N15" s="200">
        <v>34125</v>
      </c>
      <c r="O15" s="200">
        <v>981</v>
      </c>
      <c r="P15" s="200">
        <v>32</v>
      </c>
      <c r="Q15" s="200">
        <v>5703</v>
      </c>
      <c r="R15" s="200">
        <v>0</v>
      </c>
      <c r="S15" s="200">
        <v>11963</v>
      </c>
      <c r="T15" s="200">
        <v>2564</v>
      </c>
      <c r="U15" s="200">
        <v>9399</v>
      </c>
      <c r="V15" s="200">
        <v>53868</v>
      </c>
      <c r="W15" s="200">
        <v>110392</v>
      </c>
      <c r="X15" s="200">
        <v>397506</v>
      </c>
      <c r="Y15" s="200">
        <v>348123</v>
      </c>
      <c r="Z15" s="200">
        <v>51347</v>
      </c>
      <c r="AA15" s="200">
        <v>0</v>
      </c>
      <c r="AB15" s="200">
        <v>108864</v>
      </c>
      <c r="AC15" s="200">
        <v>5421</v>
      </c>
      <c r="AD15" s="200">
        <v>2753</v>
      </c>
      <c r="AE15" s="200">
        <v>2668</v>
      </c>
      <c r="AF15" s="200">
        <v>2474</v>
      </c>
      <c r="AG15" s="200">
        <v>1805</v>
      </c>
      <c r="AH15" s="200">
        <v>518</v>
      </c>
      <c r="AI15" s="200">
        <v>0</v>
      </c>
      <c r="AJ15" s="200">
        <v>4530</v>
      </c>
      <c r="AK15" s="200">
        <v>1932</v>
      </c>
      <c r="AL15" s="200">
        <v>1088334</v>
      </c>
      <c r="AM15" s="200">
        <v>0</v>
      </c>
      <c r="AN15" s="200">
        <v>824149</v>
      </c>
      <c r="AO15" s="200">
        <v>108864</v>
      </c>
      <c r="AP15" s="200">
        <v>0</v>
      </c>
      <c r="AQ15" s="200">
        <v>16377</v>
      </c>
      <c r="AR15" s="200">
        <v>578</v>
      </c>
      <c r="AS15" s="200">
        <v>949968</v>
      </c>
      <c r="AT15" s="200">
        <v>2396</v>
      </c>
      <c r="AU15" s="200">
        <v>169</v>
      </c>
      <c r="AV15" s="200">
        <v>2564</v>
      </c>
      <c r="AW15" s="200">
        <v>10250</v>
      </c>
      <c r="AX15" s="200">
        <v>41755</v>
      </c>
      <c r="AY15" s="200">
        <v>0</v>
      </c>
      <c r="AZ15" s="200">
        <v>0</v>
      </c>
      <c r="BA15" s="200">
        <v>0</v>
      </c>
      <c r="BB15" s="200">
        <v>0</v>
      </c>
      <c r="BC15" s="200">
        <v>0</v>
      </c>
      <c r="BD15" s="200">
        <v>83797</v>
      </c>
      <c r="BE15" s="200">
        <v>125552</v>
      </c>
      <c r="BF15" s="200">
        <v>1088334</v>
      </c>
      <c r="BG15" s="200">
        <v>7629</v>
      </c>
      <c r="BH15" s="200">
        <v>108933</v>
      </c>
      <c r="BI15" s="200">
        <v>8894</v>
      </c>
      <c r="BJ15" s="200">
        <v>54631</v>
      </c>
      <c r="BK15" s="200">
        <v>180088</v>
      </c>
      <c r="BL15" s="200">
        <v>0</v>
      </c>
      <c r="BM15" s="200">
        <v>0</v>
      </c>
      <c r="BN15" s="200">
        <v>31084</v>
      </c>
      <c r="BO15" s="200">
        <v>31084</v>
      </c>
      <c r="BP15" s="200">
        <v>1554</v>
      </c>
      <c r="BQ15" s="200">
        <v>0</v>
      </c>
      <c r="BR15" s="200">
        <v>0</v>
      </c>
      <c r="BS15" s="200">
        <v>0</v>
      </c>
      <c r="BT15" s="200">
        <v>0</v>
      </c>
      <c r="BU15" s="200">
        <v>0</v>
      </c>
      <c r="BV15" s="200">
        <v>0</v>
      </c>
      <c r="BW15" s="200">
        <v>0</v>
      </c>
      <c r="BX15" s="200">
        <v>0</v>
      </c>
      <c r="BY15" s="200">
        <v>0</v>
      </c>
      <c r="BZ15" s="200">
        <v>0</v>
      </c>
      <c r="CA15" s="200">
        <v>0</v>
      </c>
      <c r="CB15" s="200"/>
      <c r="CC15" s="200">
        <v>0</v>
      </c>
      <c r="CD15" s="200">
        <v>0</v>
      </c>
      <c r="CE15" s="200">
        <v>0</v>
      </c>
      <c r="CF15" s="200">
        <v>0</v>
      </c>
      <c r="CG15" s="200">
        <v>0</v>
      </c>
      <c r="CH15" s="200">
        <v>0</v>
      </c>
      <c r="CI15" s="200"/>
      <c r="CJ15" s="200">
        <v>0</v>
      </c>
      <c r="CK15" s="200">
        <v>0</v>
      </c>
      <c r="CL15" s="200">
        <v>0</v>
      </c>
      <c r="CM15" s="200"/>
    </row>
    <row r="16" spans="1:91" x14ac:dyDescent="0.3">
      <c r="A16" s="191">
        <v>201712</v>
      </c>
      <c r="B16" s="191">
        <v>579</v>
      </c>
      <c r="C16" s="192" t="s">
        <v>1173</v>
      </c>
      <c r="D16" s="192" t="s">
        <v>1112</v>
      </c>
      <c r="E16" s="200">
        <v>4770</v>
      </c>
      <c r="F16" s="200">
        <v>360</v>
      </c>
      <c r="G16" s="200">
        <v>4410</v>
      </c>
      <c r="H16" s="200">
        <v>0</v>
      </c>
      <c r="I16" s="200">
        <v>1644</v>
      </c>
      <c r="J16" s="200">
        <v>131</v>
      </c>
      <c r="K16" s="200">
        <v>5923</v>
      </c>
      <c r="L16" s="200">
        <v>-162</v>
      </c>
      <c r="M16" s="200">
        <v>0</v>
      </c>
      <c r="N16" s="200">
        <v>5367</v>
      </c>
      <c r="O16" s="200">
        <v>28</v>
      </c>
      <c r="P16" s="200">
        <v>49</v>
      </c>
      <c r="Q16" s="200">
        <v>41</v>
      </c>
      <c r="R16" s="200">
        <v>0</v>
      </c>
      <c r="S16" s="200">
        <v>275</v>
      </c>
      <c r="T16" s="200">
        <v>39</v>
      </c>
      <c r="U16" s="200">
        <v>237</v>
      </c>
      <c r="V16" s="200">
        <v>51616</v>
      </c>
      <c r="W16" s="200">
        <v>24294</v>
      </c>
      <c r="X16" s="200">
        <v>51257</v>
      </c>
      <c r="Y16" s="200">
        <v>66870</v>
      </c>
      <c r="Z16" s="200">
        <v>1949</v>
      </c>
      <c r="AA16" s="200">
        <v>0</v>
      </c>
      <c r="AB16" s="200">
        <v>0</v>
      </c>
      <c r="AC16" s="200">
        <v>0</v>
      </c>
      <c r="AD16" s="200">
        <v>0</v>
      </c>
      <c r="AE16" s="200">
        <v>0</v>
      </c>
      <c r="AF16" s="200">
        <v>192</v>
      </c>
      <c r="AG16" s="200">
        <v>0</v>
      </c>
      <c r="AH16" s="200">
        <v>121</v>
      </c>
      <c r="AI16" s="200">
        <v>0</v>
      </c>
      <c r="AJ16" s="200">
        <v>4570</v>
      </c>
      <c r="AK16" s="200">
        <v>100</v>
      </c>
      <c r="AL16" s="200">
        <v>200968</v>
      </c>
      <c r="AM16" s="200">
        <v>13</v>
      </c>
      <c r="AN16" s="200">
        <v>179771</v>
      </c>
      <c r="AO16" s="200">
        <v>0</v>
      </c>
      <c r="AP16" s="200">
        <v>0</v>
      </c>
      <c r="AQ16" s="200">
        <v>6997</v>
      </c>
      <c r="AR16" s="200">
        <v>16</v>
      </c>
      <c r="AS16" s="200">
        <v>186835</v>
      </c>
      <c r="AT16" s="200">
        <v>0</v>
      </c>
      <c r="AU16" s="200">
        <v>0</v>
      </c>
      <c r="AV16" s="200">
        <v>0</v>
      </c>
      <c r="AW16" s="200">
        <v>0</v>
      </c>
      <c r="AX16" s="200">
        <v>0</v>
      </c>
      <c r="AY16" s="200">
        <v>0</v>
      </c>
      <c r="AZ16" s="200">
        <v>0</v>
      </c>
      <c r="BA16" s="200">
        <v>0</v>
      </c>
      <c r="BB16" s="200">
        <v>0</v>
      </c>
      <c r="BC16" s="200">
        <v>0</v>
      </c>
      <c r="BD16" s="200">
        <v>14133</v>
      </c>
      <c r="BE16" s="200">
        <v>14133</v>
      </c>
      <c r="BF16" s="200">
        <v>200968</v>
      </c>
      <c r="BG16" s="200">
        <v>3533</v>
      </c>
      <c r="BH16" s="200">
        <v>2227</v>
      </c>
      <c r="BI16" s="200">
        <v>0</v>
      </c>
      <c r="BJ16" s="200">
        <v>1149</v>
      </c>
      <c r="BK16" s="200">
        <v>6910</v>
      </c>
      <c r="BL16" s="200">
        <v>0</v>
      </c>
      <c r="BM16" s="200">
        <v>0</v>
      </c>
      <c r="BN16" s="200">
        <v>0</v>
      </c>
      <c r="BO16" s="200">
        <v>0</v>
      </c>
      <c r="BP16" s="200">
        <v>0</v>
      </c>
      <c r="BQ16" s="200">
        <v>0</v>
      </c>
      <c r="BR16" s="200">
        <v>0</v>
      </c>
      <c r="BS16" s="200">
        <v>0</v>
      </c>
      <c r="BT16" s="200">
        <v>0</v>
      </c>
      <c r="BU16" s="200">
        <v>0</v>
      </c>
      <c r="BV16" s="200">
        <v>0</v>
      </c>
      <c r="BW16" s="200">
        <v>0</v>
      </c>
      <c r="BX16" s="200">
        <v>38</v>
      </c>
      <c r="BY16" s="200">
        <v>0</v>
      </c>
      <c r="BZ16" s="200">
        <v>0</v>
      </c>
      <c r="CA16" s="200">
        <v>0</v>
      </c>
      <c r="CB16" s="200"/>
      <c r="CC16" s="200">
        <v>0</v>
      </c>
      <c r="CD16" s="200">
        <v>0</v>
      </c>
      <c r="CE16" s="200">
        <v>0</v>
      </c>
      <c r="CF16" s="200">
        <v>0</v>
      </c>
      <c r="CG16" s="200">
        <v>0</v>
      </c>
      <c r="CH16" s="200">
        <v>0</v>
      </c>
      <c r="CI16" s="200"/>
      <c r="CJ16" s="200">
        <v>0</v>
      </c>
      <c r="CK16" s="200">
        <v>0</v>
      </c>
      <c r="CL16" s="200">
        <v>0</v>
      </c>
      <c r="CM16" s="200"/>
    </row>
    <row r="17" spans="1:91" x14ac:dyDescent="0.3">
      <c r="A17" s="191">
        <v>201712</v>
      </c>
      <c r="B17" s="191">
        <v>9629</v>
      </c>
      <c r="C17" s="192" t="s">
        <v>1174</v>
      </c>
      <c r="D17" s="192" t="s">
        <v>1112</v>
      </c>
      <c r="E17" s="200">
        <v>2429</v>
      </c>
      <c r="F17" s="200">
        <v>91</v>
      </c>
      <c r="G17" s="200">
        <v>2338</v>
      </c>
      <c r="H17" s="200">
        <v>22</v>
      </c>
      <c r="I17" s="200">
        <v>472</v>
      </c>
      <c r="J17" s="200">
        <v>23</v>
      </c>
      <c r="K17" s="200">
        <v>2809</v>
      </c>
      <c r="L17" s="200">
        <v>-40</v>
      </c>
      <c r="M17" s="200">
        <v>0</v>
      </c>
      <c r="N17" s="200">
        <v>2123</v>
      </c>
      <c r="O17" s="200">
        <v>239</v>
      </c>
      <c r="P17" s="200">
        <v>0</v>
      </c>
      <c r="Q17" s="200">
        <v>-119</v>
      </c>
      <c r="R17" s="200">
        <v>0</v>
      </c>
      <c r="S17" s="200">
        <v>526</v>
      </c>
      <c r="T17" s="200">
        <v>117</v>
      </c>
      <c r="U17" s="200">
        <v>409</v>
      </c>
      <c r="V17" s="200">
        <v>32903</v>
      </c>
      <c r="W17" s="200">
        <v>9207</v>
      </c>
      <c r="X17" s="200">
        <v>52639</v>
      </c>
      <c r="Y17" s="200">
        <v>8003</v>
      </c>
      <c r="Z17" s="200">
        <v>2590</v>
      </c>
      <c r="AA17" s="200">
        <v>0</v>
      </c>
      <c r="AB17" s="200">
        <v>0</v>
      </c>
      <c r="AC17" s="200">
        <v>0</v>
      </c>
      <c r="AD17" s="200">
        <v>0</v>
      </c>
      <c r="AE17" s="200">
        <v>0</v>
      </c>
      <c r="AF17" s="200">
        <v>0</v>
      </c>
      <c r="AG17" s="200">
        <v>64</v>
      </c>
      <c r="AH17" s="200">
        <v>0</v>
      </c>
      <c r="AI17" s="200">
        <v>0</v>
      </c>
      <c r="AJ17" s="200">
        <v>199</v>
      </c>
      <c r="AK17" s="200">
        <v>0</v>
      </c>
      <c r="AL17" s="200">
        <v>106525</v>
      </c>
      <c r="AM17" s="200">
        <v>0</v>
      </c>
      <c r="AN17" s="200">
        <v>92300</v>
      </c>
      <c r="AO17" s="200">
        <v>0</v>
      </c>
      <c r="AP17" s="200">
        <v>0</v>
      </c>
      <c r="AQ17" s="200">
        <v>618</v>
      </c>
      <c r="AR17" s="200">
        <v>0</v>
      </c>
      <c r="AS17" s="200">
        <v>92918</v>
      </c>
      <c r="AT17" s="200">
        <v>0</v>
      </c>
      <c r="AU17" s="200">
        <v>0</v>
      </c>
      <c r="AV17" s="200">
        <v>80</v>
      </c>
      <c r="AW17" s="200">
        <v>0</v>
      </c>
      <c r="AX17" s="200">
        <v>0</v>
      </c>
      <c r="AY17" s="200">
        <v>0</v>
      </c>
      <c r="AZ17" s="200">
        <v>0</v>
      </c>
      <c r="BA17" s="200">
        <v>0</v>
      </c>
      <c r="BB17" s="200">
        <v>0</v>
      </c>
      <c r="BC17" s="200">
        <v>0</v>
      </c>
      <c r="BD17" s="200">
        <v>13527</v>
      </c>
      <c r="BE17" s="200">
        <v>13527</v>
      </c>
      <c r="BF17" s="200">
        <v>106525</v>
      </c>
      <c r="BG17" s="200">
        <v>452</v>
      </c>
      <c r="BH17" s="200">
        <v>2944</v>
      </c>
      <c r="BI17" s="200">
        <v>0</v>
      </c>
      <c r="BJ17" s="200">
        <v>660</v>
      </c>
      <c r="BK17" s="200">
        <v>4056</v>
      </c>
      <c r="BL17" s="200">
        <v>0</v>
      </c>
      <c r="BM17" s="200">
        <v>0</v>
      </c>
      <c r="BN17" s="200">
        <v>0</v>
      </c>
      <c r="BO17" s="200">
        <v>0</v>
      </c>
      <c r="BP17" s="200">
        <v>919</v>
      </c>
      <c r="BQ17" s="200">
        <v>0</v>
      </c>
      <c r="BR17" s="200">
        <v>0</v>
      </c>
      <c r="BS17" s="200">
        <v>0</v>
      </c>
      <c r="BT17" s="200">
        <v>0</v>
      </c>
      <c r="BU17" s="200">
        <v>0</v>
      </c>
      <c r="BV17" s="200">
        <v>0</v>
      </c>
      <c r="BW17" s="200">
        <v>0</v>
      </c>
      <c r="BX17" s="200">
        <v>0</v>
      </c>
      <c r="BY17" s="200">
        <v>0</v>
      </c>
      <c r="BZ17" s="200">
        <v>0</v>
      </c>
      <c r="CA17" s="200">
        <v>80</v>
      </c>
      <c r="CB17" s="200"/>
      <c r="CC17" s="200">
        <v>0</v>
      </c>
      <c r="CD17" s="200">
        <v>0</v>
      </c>
      <c r="CE17" s="200">
        <v>0</v>
      </c>
      <c r="CF17" s="200">
        <v>0</v>
      </c>
      <c r="CG17" s="200">
        <v>0</v>
      </c>
      <c r="CH17" s="200">
        <v>0</v>
      </c>
      <c r="CI17" s="200"/>
      <c r="CJ17" s="200">
        <v>0</v>
      </c>
      <c r="CK17" s="200">
        <v>0</v>
      </c>
      <c r="CL17" s="200">
        <v>0</v>
      </c>
      <c r="CM17" s="200"/>
    </row>
    <row r="18" spans="1:91" x14ac:dyDescent="0.3">
      <c r="A18" s="191">
        <v>201712</v>
      </c>
      <c r="B18" s="191">
        <v>9124</v>
      </c>
      <c r="C18" s="192" t="s">
        <v>1175</v>
      </c>
      <c r="D18" s="192" t="s">
        <v>1112</v>
      </c>
      <c r="E18" s="200">
        <v>15537</v>
      </c>
      <c r="F18" s="200">
        <v>803</v>
      </c>
      <c r="G18" s="200">
        <v>14734</v>
      </c>
      <c r="H18" s="200">
        <v>20</v>
      </c>
      <c r="I18" s="200">
        <v>7869</v>
      </c>
      <c r="J18" s="200">
        <v>763</v>
      </c>
      <c r="K18" s="200">
        <v>21860</v>
      </c>
      <c r="L18" s="200">
        <v>2410</v>
      </c>
      <c r="M18" s="200">
        <v>0</v>
      </c>
      <c r="N18" s="200">
        <v>16078</v>
      </c>
      <c r="O18" s="200">
        <v>238</v>
      </c>
      <c r="P18" s="200">
        <v>7</v>
      </c>
      <c r="Q18" s="200">
        <v>-454</v>
      </c>
      <c r="R18" s="200">
        <v>0</v>
      </c>
      <c r="S18" s="200">
        <v>8400</v>
      </c>
      <c r="T18" s="200">
        <v>1492</v>
      </c>
      <c r="U18" s="200">
        <v>6908</v>
      </c>
      <c r="V18" s="200">
        <v>49184</v>
      </c>
      <c r="W18" s="200">
        <v>55983</v>
      </c>
      <c r="X18" s="200">
        <v>289396</v>
      </c>
      <c r="Y18" s="200">
        <v>56201</v>
      </c>
      <c r="Z18" s="200">
        <v>31112</v>
      </c>
      <c r="AA18" s="200">
        <v>0</v>
      </c>
      <c r="AB18" s="200">
        <v>0</v>
      </c>
      <c r="AC18" s="200">
        <v>2044</v>
      </c>
      <c r="AD18" s="200">
        <v>0</v>
      </c>
      <c r="AE18" s="200">
        <v>2044</v>
      </c>
      <c r="AF18" s="200">
        <v>223</v>
      </c>
      <c r="AG18" s="200">
        <v>68</v>
      </c>
      <c r="AH18" s="200">
        <v>13</v>
      </c>
      <c r="AI18" s="200">
        <v>0</v>
      </c>
      <c r="AJ18" s="200">
        <v>1287</v>
      </c>
      <c r="AK18" s="200">
        <v>2178</v>
      </c>
      <c r="AL18" s="200">
        <v>487688</v>
      </c>
      <c r="AM18" s="200">
        <v>0</v>
      </c>
      <c r="AN18" s="200">
        <v>397587</v>
      </c>
      <c r="AO18" s="200">
        <v>0</v>
      </c>
      <c r="AP18" s="200">
        <v>0</v>
      </c>
      <c r="AQ18" s="200">
        <v>8899</v>
      </c>
      <c r="AR18" s="200">
        <v>0</v>
      </c>
      <c r="AS18" s="200">
        <v>406486</v>
      </c>
      <c r="AT18" s="200">
        <v>0</v>
      </c>
      <c r="AU18" s="200">
        <v>0</v>
      </c>
      <c r="AV18" s="200">
        <v>2175</v>
      </c>
      <c r="AW18" s="200">
        <v>0</v>
      </c>
      <c r="AX18" s="200">
        <v>17315</v>
      </c>
      <c r="AY18" s="200">
        <v>0</v>
      </c>
      <c r="AZ18" s="200">
        <v>0</v>
      </c>
      <c r="BA18" s="200">
        <v>0</v>
      </c>
      <c r="BB18" s="200">
        <v>0</v>
      </c>
      <c r="BC18" s="200">
        <v>0</v>
      </c>
      <c r="BD18" s="200">
        <v>61711</v>
      </c>
      <c r="BE18" s="200">
        <v>79026</v>
      </c>
      <c r="BF18" s="200">
        <v>487688</v>
      </c>
      <c r="BG18" s="200">
        <v>25521</v>
      </c>
      <c r="BH18" s="200">
        <v>20448</v>
      </c>
      <c r="BI18" s="200">
        <v>0</v>
      </c>
      <c r="BJ18" s="200">
        <v>42761</v>
      </c>
      <c r="BK18" s="200">
        <v>88730</v>
      </c>
      <c r="BL18" s="200">
        <v>0</v>
      </c>
      <c r="BM18" s="200">
        <v>0</v>
      </c>
      <c r="BN18" s="200">
        <v>0</v>
      </c>
      <c r="BO18" s="200">
        <v>0</v>
      </c>
      <c r="BP18" s="200">
        <v>0</v>
      </c>
      <c r="BQ18" s="200">
        <v>0</v>
      </c>
      <c r="BR18" s="200">
        <v>0</v>
      </c>
      <c r="BS18" s="200">
        <v>0</v>
      </c>
      <c r="BT18" s="200">
        <v>0</v>
      </c>
      <c r="BU18" s="200">
        <v>0</v>
      </c>
      <c r="BV18" s="200">
        <v>0</v>
      </c>
      <c r="BW18" s="200">
        <v>0</v>
      </c>
      <c r="BX18" s="200">
        <v>0</v>
      </c>
      <c r="BY18" s="200">
        <v>0</v>
      </c>
      <c r="BZ18" s="200">
        <v>2175</v>
      </c>
      <c r="CA18" s="200">
        <v>0</v>
      </c>
      <c r="CB18" s="200"/>
      <c r="CC18" s="200">
        <v>0</v>
      </c>
      <c r="CD18" s="200">
        <v>0</v>
      </c>
      <c r="CE18" s="200">
        <v>0</v>
      </c>
      <c r="CF18" s="200">
        <v>0</v>
      </c>
      <c r="CG18" s="200">
        <v>0</v>
      </c>
      <c r="CH18" s="200">
        <v>0</v>
      </c>
      <c r="CI18" s="200"/>
      <c r="CJ18" s="200">
        <v>0</v>
      </c>
      <c r="CK18" s="200">
        <v>0</v>
      </c>
      <c r="CL18" s="200">
        <v>0</v>
      </c>
      <c r="CM18" s="200"/>
    </row>
    <row r="19" spans="1:91" x14ac:dyDescent="0.3">
      <c r="A19" s="191">
        <v>201712</v>
      </c>
      <c r="B19" s="191">
        <v>13350</v>
      </c>
      <c r="C19" s="192" t="s">
        <v>1295</v>
      </c>
      <c r="D19" s="192" t="s">
        <v>1112</v>
      </c>
      <c r="E19" s="200">
        <v>5058</v>
      </c>
      <c r="F19" s="200">
        <v>796</v>
      </c>
      <c r="G19" s="200">
        <v>4262</v>
      </c>
      <c r="H19" s="200">
        <v>36</v>
      </c>
      <c r="I19" s="200">
        <v>215</v>
      </c>
      <c r="J19" s="200">
        <v>46</v>
      </c>
      <c r="K19" s="200">
        <v>4466</v>
      </c>
      <c r="L19" s="200">
        <v>-480</v>
      </c>
      <c r="M19" s="200">
        <v>177</v>
      </c>
      <c r="N19" s="200">
        <v>8946</v>
      </c>
      <c r="O19" s="200">
        <v>717</v>
      </c>
      <c r="P19" s="200">
        <v>6</v>
      </c>
      <c r="Q19" s="200">
        <v>8362</v>
      </c>
      <c r="R19" s="200">
        <v>0</v>
      </c>
      <c r="S19" s="200">
        <v>-13868</v>
      </c>
      <c r="T19" s="200">
        <v>200</v>
      </c>
      <c r="U19" s="200">
        <v>-14068</v>
      </c>
      <c r="V19" s="200">
        <v>72</v>
      </c>
      <c r="W19" s="200">
        <v>20927</v>
      </c>
      <c r="X19" s="200">
        <v>60349</v>
      </c>
      <c r="Y19" s="200">
        <v>6767</v>
      </c>
      <c r="Z19" s="200">
        <v>361</v>
      </c>
      <c r="AA19" s="200">
        <v>0</v>
      </c>
      <c r="AB19" s="200">
        <v>0</v>
      </c>
      <c r="AC19" s="200">
        <v>2100</v>
      </c>
      <c r="AD19" s="200">
        <v>0</v>
      </c>
      <c r="AE19" s="200">
        <v>2100</v>
      </c>
      <c r="AF19" s="200">
        <v>29</v>
      </c>
      <c r="AG19" s="200">
        <v>31</v>
      </c>
      <c r="AH19" s="200">
        <v>0</v>
      </c>
      <c r="AI19" s="200">
        <v>0</v>
      </c>
      <c r="AJ19" s="200">
        <v>1265</v>
      </c>
      <c r="AK19" s="200">
        <v>90</v>
      </c>
      <c r="AL19" s="200">
        <v>93304</v>
      </c>
      <c r="AM19" s="200">
        <v>284</v>
      </c>
      <c r="AN19" s="200">
        <v>75063</v>
      </c>
      <c r="AO19" s="200">
        <v>0</v>
      </c>
      <c r="AP19" s="200">
        <v>0</v>
      </c>
      <c r="AQ19" s="200">
        <v>2384</v>
      </c>
      <c r="AR19" s="200">
        <v>1</v>
      </c>
      <c r="AS19" s="200">
        <v>77732</v>
      </c>
      <c r="AT19" s="200">
        <v>190</v>
      </c>
      <c r="AU19" s="200">
        <v>0</v>
      </c>
      <c r="AV19" s="200">
        <v>190</v>
      </c>
      <c r="AW19" s="200">
        <v>2000</v>
      </c>
      <c r="AX19" s="200">
        <v>13786</v>
      </c>
      <c r="AY19" s="200">
        <v>0</v>
      </c>
      <c r="AZ19" s="200">
        <v>0</v>
      </c>
      <c r="BA19" s="200">
        <v>4925</v>
      </c>
      <c r="BB19" s="200">
        <v>0</v>
      </c>
      <c r="BC19" s="200">
        <v>4925</v>
      </c>
      <c r="BD19" s="200">
        <v>-5329</v>
      </c>
      <c r="BE19" s="200">
        <v>13382</v>
      </c>
      <c r="BF19" s="200">
        <v>93304</v>
      </c>
      <c r="BG19" s="200">
        <v>1861</v>
      </c>
      <c r="BH19" s="200">
        <v>4000</v>
      </c>
      <c r="BI19" s="200">
        <v>0</v>
      </c>
      <c r="BJ19" s="200">
        <v>0</v>
      </c>
      <c r="BK19" s="200">
        <v>5861</v>
      </c>
      <c r="BL19" s="200">
        <v>0</v>
      </c>
      <c r="BM19" s="200">
        <v>0</v>
      </c>
      <c r="BN19" s="200">
        <v>1885</v>
      </c>
      <c r="BO19" s="200">
        <v>1885</v>
      </c>
      <c r="BP19" s="200">
        <v>1313</v>
      </c>
      <c r="BQ19" s="200">
        <v>0</v>
      </c>
      <c r="BR19" s="200">
        <v>0</v>
      </c>
      <c r="BS19" s="200">
        <v>0</v>
      </c>
      <c r="BT19" s="200">
        <v>0</v>
      </c>
      <c r="BU19" s="200">
        <v>0</v>
      </c>
      <c r="BV19" s="200">
        <v>0</v>
      </c>
      <c r="BW19" s="200">
        <v>0</v>
      </c>
      <c r="BX19" s="200">
        <v>0</v>
      </c>
      <c r="BY19" s="200">
        <v>0</v>
      </c>
      <c r="BZ19" s="200">
        <v>0</v>
      </c>
      <c r="CA19" s="200">
        <v>0</v>
      </c>
      <c r="CB19" s="200"/>
      <c r="CC19" s="200">
        <v>0</v>
      </c>
      <c r="CD19" s="200">
        <v>0</v>
      </c>
      <c r="CE19" s="200">
        <v>0</v>
      </c>
      <c r="CF19" s="200">
        <v>0</v>
      </c>
      <c r="CG19" s="200">
        <v>0</v>
      </c>
      <c r="CH19" s="200">
        <v>0</v>
      </c>
      <c r="CI19" s="200"/>
      <c r="CJ19" s="200">
        <v>0</v>
      </c>
      <c r="CK19" s="200">
        <v>0</v>
      </c>
      <c r="CL19" s="200">
        <v>0</v>
      </c>
      <c r="CM19" s="200"/>
    </row>
    <row r="20" spans="1:91" x14ac:dyDescent="0.3">
      <c r="A20" s="188"/>
      <c r="B20" s="188"/>
      <c r="C20" s="189"/>
      <c r="D20" s="18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  <c r="CB20" s="129"/>
      <c r="CC20" s="129"/>
      <c r="CD20" s="129"/>
      <c r="CE20" s="129"/>
      <c r="CF20" s="129"/>
      <c r="CG20" s="129"/>
      <c r="CH20" s="129"/>
      <c r="CI20" s="129"/>
      <c r="CJ20" s="129"/>
      <c r="CK20" s="129"/>
      <c r="CL20" s="129"/>
      <c r="CM20" s="129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5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4.4" x14ac:dyDescent="0.3"/>
  <cols>
    <col min="1" max="1" width="8" bestFit="1" customWidth="1"/>
    <col min="2" max="2" width="5.6640625" bestFit="1" customWidth="1"/>
    <col min="3" max="3" width="23" bestFit="1" customWidth="1"/>
    <col min="4" max="4" width="16.6640625" bestFit="1" customWidth="1"/>
    <col min="5" max="5" width="17.5546875" bestFit="1" customWidth="1"/>
    <col min="6" max="6" width="16.44140625" bestFit="1" customWidth="1"/>
    <col min="7" max="7" width="17.5546875" bestFit="1" customWidth="1"/>
    <col min="8" max="8" width="15.44140625" bestFit="1" customWidth="1"/>
    <col min="9" max="9" width="17.44140625" bestFit="1" customWidth="1"/>
    <col min="10" max="11" width="17.5546875" bestFit="1" customWidth="1"/>
    <col min="12" max="12" width="16.33203125" bestFit="1" customWidth="1"/>
    <col min="13" max="13" width="16.44140625" bestFit="1" customWidth="1"/>
    <col min="14" max="14" width="17.5546875" bestFit="1" customWidth="1"/>
    <col min="15" max="15" width="16.44140625" bestFit="1" customWidth="1"/>
    <col min="16" max="16" width="16" bestFit="1" customWidth="1"/>
    <col min="17" max="17" width="17" bestFit="1" customWidth="1"/>
    <col min="18" max="18" width="16.44140625" bestFit="1" customWidth="1"/>
    <col min="19" max="19" width="17.44140625" bestFit="1" customWidth="1"/>
    <col min="20" max="21" width="17.5546875" bestFit="1" customWidth="1"/>
    <col min="22" max="22" width="20.109375" bestFit="1" customWidth="1"/>
    <col min="23" max="23" width="19.109375" bestFit="1" customWidth="1"/>
    <col min="24" max="25" width="19" bestFit="1" customWidth="1"/>
    <col min="26" max="29" width="17.44140625" bestFit="1" customWidth="1"/>
    <col min="30" max="30" width="16.33203125" bestFit="1" customWidth="1"/>
    <col min="31" max="31" width="17.44140625" bestFit="1" customWidth="1"/>
    <col min="32" max="32" width="16.33203125" bestFit="1" customWidth="1"/>
    <col min="33" max="33" width="15.33203125" bestFit="1" customWidth="1"/>
    <col min="34" max="37" width="16.33203125" bestFit="1" customWidth="1"/>
    <col min="38" max="38" width="20" bestFit="1" customWidth="1"/>
    <col min="39" max="39" width="17.44140625" bestFit="1" customWidth="1"/>
    <col min="40" max="40" width="20" bestFit="1" customWidth="1"/>
    <col min="41" max="41" width="17.44140625" bestFit="1" customWidth="1"/>
    <col min="42" max="42" width="14.109375" bestFit="1" customWidth="1"/>
    <col min="43" max="43" width="17.44140625" bestFit="1" customWidth="1"/>
    <col min="44" max="44" width="15.33203125" bestFit="1" customWidth="1"/>
    <col min="45" max="45" width="20" bestFit="1" customWidth="1"/>
    <col min="46" max="48" width="16.33203125" bestFit="1" customWidth="1"/>
    <col min="49" max="50" width="17.44140625" bestFit="1" customWidth="1"/>
    <col min="51" max="51" width="13.88671875" bestFit="1" customWidth="1"/>
    <col min="52" max="52" width="14.33203125" bestFit="1" customWidth="1"/>
    <col min="53" max="53" width="13.6640625" bestFit="1" customWidth="1"/>
    <col min="54" max="54" width="13" bestFit="1" customWidth="1"/>
    <col min="55" max="55" width="14.44140625" bestFit="1" customWidth="1"/>
    <col min="56" max="57" width="19" bestFit="1" customWidth="1"/>
    <col min="58" max="58" width="20" bestFit="1" customWidth="1"/>
    <col min="59" max="59" width="12.5546875" bestFit="1" customWidth="1"/>
    <col min="60" max="60" width="12.6640625" bestFit="1" customWidth="1"/>
    <col min="61" max="61" width="11.5546875" bestFit="1" customWidth="1"/>
    <col min="62" max="62" width="17.44140625" bestFit="1" customWidth="1"/>
    <col min="63" max="63" width="13.5546875" bestFit="1" customWidth="1"/>
    <col min="64" max="64" width="16.33203125" bestFit="1" customWidth="1"/>
    <col min="65" max="65" width="11.5546875" bestFit="1" customWidth="1"/>
    <col min="66" max="66" width="12.44140625" bestFit="1" customWidth="1"/>
    <col min="67" max="67" width="16.33203125" bestFit="1" customWidth="1"/>
    <col min="68" max="68" width="11.6640625" bestFit="1" customWidth="1"/>
    <col min="69" max="70" width="15.33203125" bestFit="1" customWidth="1"/>
    <col min="71" max="71" width="11.6640625" bestFit="1" customWidth="1"/>
    <col min="72" max="72" width="12.5546875" bestFit="1" customWidth="1"/>
    <col min="73" max="73" width="12.6640625" bestFit="1" customWidth="1"/>
    <col min="74" max="74" width="12" bestFit="1" customWidth="1"/>
    <col min="75" max="75" width="11.5546875" bestFit="1" customWidth="1"/>
    <col min="76" max="76" width="12.5546875" bestFit="1" customWidth="1"/>
    <col min="77" max="77" width="12.33203125" bestFit="1" customWidth="1"/>
    <col min="78" max="78" width="11.88671875" bestFit="1" customWidth="1"/>
  </cols>
  <sheetData>
    <row r="1" spans="1:78" x14ac:dyDescent="0.3">
      <c r="A1" s="193" t="s">
        <v>1108</v>
      </c>
      <c r="B1" s="193" t="s">
        <v>1109</v>
      </c>
      <c r="C1" s="193" t="s">
        <v>1110</v>
      </c>
      <c r="D1" s="193" t="s">
        <v>1111</v>
      </c>
      <c r="E1" s="193" t="s">
        <v>1021</v>
      </c>
      <c r="F1" s="193" t="s">
        <v>1022</v>
      </c>
      <c r="G1" s="193" t="s">
        <v>1023</v>
      </c>
      <c r="H1" s="193" t="s">
        <v>1024</v>
      </c>
      <c r="I1" s="193" t="s">
        <v>1026</v>
      </c>
      <c r="J1" s="193" t="s">
        <v>1025</v>
      </c>
      <c r="K1" s="193" t="s">
        <v>1027</v>
      </c>
      <c r="L1" s="193" t="s">
        <v>1034</v>
      </c>
      <c r="M1" s="193" t="s">
        <v>1036</v>
      </c>
      <c r="N1" s="193" t="s">
        <v>1037</v>
      </c>
      <c r="O1" s="193" t="s">
        <v>1035</v>
      </c>
      <c r="P1" s="193" t="s">
        <v>1032</v>
      </c>
      <c r="Q1" s="193" t="s">
        <v>1031</v>
      </c>
      <c r="R1" s="193" t="s">
        <v>1029</v>
      </c>
      <c r="S1" s="193" t="s">
        <v>1030</v>
      </c>
      <c r="T1" s="193" t="s">
        <v>1033</v>
      </c>
      <c r="U1" s="193" t="s">
        <v>1038</v>
      </c>
      <c r="V1" s="193" t="s">
        <v>1092</v>
      </c>
      <c r="W1" s="193" t="s">
        <v>1093</v>
      </c>
      <c r="X1" s="193" t="s">
        <v>1089</v>
      </c>
      <c r="Y1" s="193" t="s">
        <v>1091</v>
      </c>
      <c r="Z1" s="193" t="s">
        <v>1088</v>
      </c>
      <c r="AA1" s="193" t="s">
        <v>1083</v>
      </c>
      <c r="AB1" s="193" t="s">
        <v>1076</v>
      </c>
      <c r="AC1" s="193" t="s">
        <v>1081</v>
      </c>
      <c r="AD1" s="193" t="s">
        <v>1078</v>
      </c>
      <c r="AE1" s="193" t="s">
        <v>1079</v>
      </c>
      <c r="AF1" s="193" t="s">
        <v>1080</v>
      </c>
      <c r="AG1" s="193" t="s">
        <v>1082</v>
      </c>
      <c r="AH1" s="193" t="s">
        <v>1085</v>
      </c>
      <c r="AI1" s="193" t="s">
        <v>1086</v>
      </c>
      <c r="AJ1" s="193" t="s">
        <v>1073</v>
      </c>
      <c r="AK1" s="193" t="s">
        <v>1071</v>
      </c>
      <c r="AL1" s="193" t="s">
        <v>1070</v>
      </c>
      <c r="AM1" s="193" t="s">
        <v>1074</v>
      </c>
      <c r="AN1" s="193" t="s">
        <v>1066</v>
      </c>
      <c r="AO1" s="193" t="s">
        <v>1075</v>
      </c>
      <c r="AP1" s="193" t="s">
        <v>1068</v>
      </c>
      <c r="AQ1" s="193" t="s">
        <v>1059</v>
      </c>
      <c r="AR1" s="193" t="s">
        <v>1056</v>
      </c>
      <c r="AS1" s="193" t="s">
        <v>1054</v>
      </c>
      <c r="AT1" s="193" t="s">
        <v>1064</v>
      </c>
      <c r="AU1" s="193" t="s">
        <v>1060</v>
      </c>
      <c r="AV1" s="193" t="s">
        <v>1061</v>
      </c>
      <c r="AW1" s="193" t="s">
        <v>1057</v>
      </c>
      <c r="AX1" s="193" t="s">
        <v>1058</v>
      </c>
      <c r="AY1" s="193" t="s">
        <v>1043</v>
      </c>
      <c r="AZ1" s="193" t="s">
        <v>1047</v>
      </c>
      <c r="BA1" s="193" t="s">
        <v>1041</v>
      </c>
      <c r="BB1" s="193" t="s">
        <v>1050</v>
      </c>
      <c r="BC1" s="193" t="s">
        <v>1052</v>
      </c>
      <c r="BD1" s="193" t="s">
        <v>1046</v>
      </c>
      <c r="BE1" s="193" t="s">
        <v>1040</v>
      </c>
      <c r="BF1" s="193" t="s">
        <v>1039</v>
      </c>
      <c r="BG1" s="193" t="s">
        <v>1084</v>
      </c>
      <c r="BH1" s="193" t="s">
        <v>1028</v>
      </c>
      <c r="BI1" s="193" t="s">
        <v>1094</v>
      </c>
      <c r="BJ1" s="193" t="s">
        <v>1090</v>
      </c>
      <c r="BK1" s="193" t="s">
        <v>1087</v>
      </c>
      <c r="BL1" s="193" t="s">
        <v>1077</v>
      </c>
      <c r="BM1" s="193" t="s">
        <v>1072</v>
      </c>
      <c r="BN1" s="193" t="s">
        <v>1069</v>
      </c>
      <c r="BO1" s="193" t="s">
        <v>1067</v>
      </c>
      <c r="BP1" s="193" t="s">
        <v>1065</v>
      </c>
      <c r="BQ1" s="193" t="s">
        <v>1062</v>
      </c>
      <c r="BR1" s="193" t="s">
        <v>1063</v>
      </c>
      <c r="BS1" s="193" t="s">
        <v>1055</v>
      </c>
      <c r="BT1" s="193" t="s">
        <v>1049</v>
      </c>
      <c r="BU1" s="193" t="s">
        <v>1053</v>
      </c>
      <c r="BV1" s="193" t="s">
        <v>1048</v>
      </c>
      <c r="BW1" s="193" t="s">
        <v>1044</v>
      </c>
      <c r="BX1" s="193" t="s">
        <v>1042</v>
      </c>
      <c r="BY1" s="193" t="s">
        <v>1051</v>
      </c>
      <c r="BZ1" s="193" t="s">
        <v>1045</v>
      </c>
    </row>
    <row r="2" spans="1:78" x14ac:dyDescent="0.3">
      <c r="A2" s="194">
        <v>201712</v>
      </c>
      <c r="B2" s="194">
        <v>9865</v>
      </c>
      <c r="C2" s="195" t="s">
        <v>1176</v>
      </c>
      <c r="D2" s="195" t="s">
        <v>1112</v>
      </c>
      <c r="E2" s="201">
        <v>66539</v>
      </c>
      <c r="F2" s="201">
        <v>5921</v>
      </c>
      <c r="G2" s="201">
        <v>60619</v>
      </c>
      <c r="H2" s="201">
        <v>0</v>
      </c>
      <c r="I2" s="201">
        <v>9817</v>
      </c>
      <c r="J2" s="201">
        <v>572</v>
      </c>
      <c r="K2" s="201">
        <v>69863</v>
      </c>
      <c r="L2" s="201">
        <v>2238</v>
      </c>
      <c r="M2" s="201">
        <v>1188</v>
      </c>
      <c r="N2" s="201">
        <v>51717</v>
      </c>
      <c r="O2" s="201">
        <v>2367</v>
      </c>
      <c r="P2" s="201">
        <v>261</v>
      </c>
      <c r="Q2" s="201">
        <v>3166</v>
      </c>
      <c r="R2" s="201">
        <v>0</v>
      </c>
      <c r="S2" s="201">
        <v>15778</v>
      </c>
      <c r="T2" s="201">
        <v>-1620</v>
      </c>
      <c r="U2" s="201">
        <v>17398</v>
      </c>
      <c r="V2" s="201">
        <v>56377</v>
      </c>
      <c r="W2" s="201">
        <v>122609</v>
      </c>
      <c r="X2" s="201">
        <v>1809286</v>
      </c>
      <c r="Y2" s="201">
        <v>440125</v>
      </c>
      <c r="Z2" s="201">
        <v>12330</v>
      </c>
      <c r="AA2" s="201">
        <v>0</v>
      </c>
      <c r="AB2" s="201">
        <v>0</v>
      </c>
      <c r="AC2" s="201">
        <v>23694</v>
      </c>
      <c r="AD2" s="201">
        <v>8640</v>
      </c>
      <c r="AE2" s="201">
        <v>15054</v>
      </c>
      <c r="AF2" s="201">
        <v>7810</v>
      </c>
      <c r="AG2" s="201">
        <v>0</v>
      </c>
      <c r="AH2" s="201">
        <v>7020</v>
      </c>
      <c r="AI2" s="201">
        <v>8878</v>
      </c>
      <c r="AJ2" s="201">
        <v>6302</v>
      </c>
      <c r="AK2" s="201">
        <v>0</v>
      </c>
      <c r="AL2" s="201">
        <v>2494431</v>
      </c>
      <c r="AM2" s="201">
        <v>21</v>
      </c>
      <c r="AN2" s="201">
        <v>2226817</v>
      </c>
      <c r="AO2" s="201">
        <v>0</v>
      </c>
      <c r="AP2" s="201">
        <v>0</v>
      </c>
      <c r="AQ2" s="201">
        <v>12526</v>
      </c>
      <c r="AR2" s="201">
        <v>283</v>
      </c>
      <c r="AS2" s="201">
        <v>2239647</v>
      </c>
      <c r="AT2" s="201">
        <v>0</v>
      </c>
      <c r="AU2" s="201">
        <v>0</v>
      </c>
      <c r="AV2" s="201">
        <v>1935</v>
      </c>
      <c r="AW2" s="201">
        <v>25500</v>
      </c>
      <c r="AX2" s="201">
        <v>19806</v>
      </c>
      <c r="AY2" s="201">
        <v>0</v>
      </c>
      <c r="AZ2" s="201">
        <v>0</v>
      </c>
      <c r="BA2" s="201">
        <v>400</v>
      </c>
      <c r="BB2" s="201">
        <v>0</v>
      </c>
      <c r="BC2" s="201">
        <v>400</v>
      </c>
      <c r="BD2" s="201">
        <v>207143</v>
      </c>
      <c r="BE2" s="201">
        <v>227349</v>
      </c>
      <c r="BF2" s="201">
        <v>2494431</v>
      </c>
      <c r="BG2" s="201">
        <v>0</v>
      </c>
      <c r="BH2" s="201">
        <v>0</v>
      </c>
      <c r="BI2" s="201">
        <v>0</v>
      </c>
      <c r="BJ2" s="201">
        <v>0</v>
      </c>
      <c r="BK2" s="201">
        <v>0</v>
      </c>
      <c r="BL2" s="201">
        <v>0</v>
      </c>
      <c r="BM2" s="201">
        <v>0</v>
      </c>
      <c r="BN2" s="201">
        <v>0</v>
      </c>
      <c r="BO2" s="201">
        <v>0</v>
      </c>
      <c r="BP2" s="201">
        <v>0</v>
      </c>
      <c r="BQ2" s="201">
        <v>1935</v>
      </c>
      <c r="BR2" s="201">
        <v>0</v>
      </c>
      <c r="BS2" s="201"/>
      <c r="BT2" s="201">
        <v>0</v>
      </c>
      <c r="BU2" s="201">
        <v>0</v>
      </c>
      <c r="BV2" s="201">
        <v>0</v>
      </c>
      <c r="BW2" s="201">
        <v>0</v>
      </c>
      <c r="BX2" s="201">
        <v>0</v>
      </c>
      <c r="BY2" s="201">
        <v>0</v>
      </c>
      <c r="BZ2" s="201"/>
    </row>
    <row r="3" spans="1:78" x14ac:dyDescent="0.3">
      <c r="A3" s="194">
        <v>201712</v>
      </c>
      <c r="B3" s="194">
        <v>9181</v>
      </c>
      <c r="C3" s="195" t="s">
        <v>1177</v>
      </c>
      <c r="D3" s="195" t="s">
        <v>1112</v>
      </c>
      <c r="E3" s="201">
        <v>219920</v>
      </c>
      <c r="F3" s="201">
        <v>4735</v>
      </c>
      <c r="G3" s="201">
        <v>215185</v>
      </c>
      <c r="H3" s="201">
        <v>1611</v>
      </c>
      <c r="I3" s="201">
        <v>56288</v>
      </c>
      <c r="J3" s="201">
        <v>2987</v>
      </c>
      <c r="K3" s="201">
        <v>270097</v>
      </c>
      <c r="L3" s="201">
        <v>20766</v>
      </c>
      <c r="M3" s="201">
        <v>3855</v>
      </c>
      <c r="N3" s="201">
        <v>194478</v>
      </c>
      <c r="O3" s="201">
        <v>2971</v>
      </c>
      <c r="P3" s="201">
        <v>1001</v>
      </c>
      <c r="Q3" s="201">
        <v>-49535</v>
      </c>
      <c r="R3" s="201">
        <v>21173</v>
      </c>
      <c r="S3" s="201">
        <v>166975</v>
      </c>
      <c r="T3" s="201">
        <v>26313</v>
      </c>
      <c r="U3" s="201">
        <v>140662</v>
      </c>
      <c r="V3" s="201">
        <v>123733</v>
      </c>
      <c r="W3" s="201">
        <v>277714</v>
      </c>
      <c r="X3" s="201">
        <v>5587311</v>
      </c>
      <c r="Y3" s="201">
        <v>3024527</v>
      </c>
      <c r="Z3" s="201">
        <v>72708</v>
      </c>
      <c r="AA3" s="201">
        <v>6703</v>
      </c>
      <c r="AB3" s="201">
        <v>0</v>
      </c>
      <c r="AC3" s="201">
        <v>124540</v>
      </c>
      <c r="AD3" s="201">
        <v>14975</v>
      </c>
      <c r="AE3" s="201">
        <v>109566</v>
      </c>
      <c r="AF3" s="201">
        <v>8172</v>
      </c>
      <c r="AG3" s="201">
        <v>447</v>
      </c>
      <c r="AH3" s="201">
        <v>0</v>
      </c>
      <c r="AI3" s="201">
        <v>25343</v>
      </c>
      <c r="AJ3" s="201">
        <v>38625</v>
      </c>
      <c r="AK3" s="201">
        <v>9518</v>
      </c>
      <c r="AL3" s="201">
        <v>9393615</v>
      </c>
      <c r="AM3" s="201">
        <v>28257</v>
      </c>
      <c r="AN3" s="201">
        <v>7600918</v>
      </c>
      <c r="AO3" s="201">
        <v>0</v>
      </c>
      <c r="AP3" s="201">
        <v>0</v>
      </c>
      <c r="AQ3" s="201">
        <v>123294</v>
      </c>
      <c r="AR3" s="201">
        <v>584</v>
      </c>
      <c r="AS3" s="201">
        <v>7778382</v>
      </c>
      <c r="AT3" s="201">
        <v>19656</v>
      </c>
      <c r="AU3" s="201">
        <v>11025</v>
      </c>
      <c r="AV3" s="201">
        <v>32886</v>
      </c>
      <c r="AW3" s="201">
        <v>0</v>
      </c>
      <c r="AX3" s="201">
        <v>100000</v>
      </c>
      <c r="AY3" s="201">
        <v>0</v>
      </c>
      <c r="AZ3" s="201">
        <v>0</v>
      </c>
      <c r="BA3" s="201">
        <v>0</v>
      </c>
      <c r="BB3" s="201">
        <v>0</v>
      </c>
      <c r="BC3" s="201">
        <v>0</v>
      </c>
      <c r="BD3" s="201">
        <v>1482347</v>
      </c>
      <c r="BE3" s="201">
        <v>1582347</v>
      </c>
      <c r="BF3" s="201">
        <v>9393615</v>
      </c>
      <c r="BG3" s="201">
        <v>0</v>
      </c>
      <c r="BH3" s="201">
        <v>0</v>
      </c>
      <c r="BI3" s="201">
        <v>0</v>
      </c>
      <c r="BJ3" s="201">
        <v>0</v>
      </c>
      <c r="BK3" s="201">
        <v>0</v>
      </c>
      <c r="BL3" s="201">
        <v>94275</v>
      </c>
      <c r="BM3" s="201">
        <v>0</v>
      </c>
      <c r="BN3" s="201">
        <v>0</v>
      </c>
      <c r="BO3" s="201">
        <v>25329</v>
      </c>
      <c r="BP3" s="201">
        <v>0</v>
      </c>
      <c r="BQ3" s="201">
        <v>1055</v>
      </c>
      <c r="BR3" s="201">
        <v>1149</v>
      </c>
      <c r="BS3" s="201">
        <v>0</v>
      </c>
      <c r="BT3" s="201">
        <v>0</v>
      </c>
      <c r="BU3" s="201">
        <v>0</v>
      </c>
      <c r="BV3" s="201">
        <v>0</v>
      </c>
      <c r="BW3" s="201">
        <v>0</v>
      </c>
      <c r="BX3" s="201">
        <v>0</v>
      </c>
      <c r="BY3" s="201">
        <v>0</v>
      </c>
      <c r="BZ3" s="201">
        <v>0</v>
      </c>
    </row>
    <row r="4" spans="1:78" x14ac:dyDescent="0.3">
      <c r="A4" s="194">
        <v>201712</v>
      </c>
      <c r="B4" s="194">
        <v>6460</v>
      </c>
      <c r="C4" s="195" t="s">
        <v>1178</v>
      </c>
      <c r="D4" s="195" t="s">
        <v>1112</v>
      </c>
      <c r="E4" s="201">
        <v>408873</v>
      </c>
      <c r="F4" s="201">
        <v>23262</v>
      </c>
      <c r="G4" s="201">
        <v>385612</v>
      </c>
      <c r="H4" s="201">
        <v>5400</v>
      </c>
      <c r="I4" s="201">
        <v>213244</v>
      </c>
      <c r="J4" s="201">
        <v>13877</v>
      </c>
      <c r="K4" s="201">
        <v>590378</v>
      </c>
      <c r="L4" s="201">
        <v>21952</v>
      </c>
      <c r="M4" s="201">
        <v>29174</v>
      </c>
      <c r="N4" s="201">
        <v>431121</v>
      </c>
      <c r="O4" s="201">
        <v>27599</v>
      </c>
      <c r="P4" s="201">
        <v>-1800</v>
      </c>
      <c r="Q4" s="201">
        <v>-35107</v>
      </c>
      <c r="R4" s="201">
        <v>12160</v>
      </c>
      <c r="S4" s="201">
        <v>231852</v>
      </c>
      <c r="T4" s="201">
        <v>42774</v>
      </c>
      <c r="U4" s="201">
        <v>189078</v>
      </c>
      <c r="V4" s="201">
        <v>250426</v>
      </c>
      <c r="W4" s="201">
        <v>616813</v>
      </c>
      <c r="X4" s="201">
        <v>9106408</v>
      </c>
      <c r="Y4" s="201">
        <v>4091177</v>
      </c>
      <c r="Z4" s="201">
        <v>248811</v>
      </c>
      <c r="AA4" s="201">
        <v>115270</v>
      </c>
      <c r="AB4" s="201">
        <v>450335</v>
      </c>
      <c r="AC4" s="201">
        <v>167253</v>
      </c>
      <c r="AD4" s="201">
        <v>0</v>
      </c>
      <c r="AE4" s="201">
        <v>167253</v>
      </c>
      <c r="AF4" s="201">
        <v>27770</v>
      </c>
      <c r="AG4" s="201">
        <v>6894</v>
      </c>
      <c r="AH4" s="201">
        <v>44553</v>
      </c>
      <c r="AI4" s="201">
        <v>6302</v>
      </c>
      <c r="AJ4" s="201">
        <v>70858</v>
      </c>
      <c r="AK4" s="201">
        <v>73273</v>
      </c>
      <c r="AL4" s="201">
        <v>15713057</v>
      </c>
      <c r="AM4" s="201">
        <v>360497</v>
      </c>
      <c r="AN4" s="201">
        <v>12653510</v>
      </c>
      <c r="AO4" s="201">
        <v>450863</v>
      </c>
      <c r="AP4" s="201">
        <v>0</v>
      </c>
      <c r="AQ4" s="201">
        <v>139985</v>
      </c>
      <c r="AR4" s="201">
        <v>3434</v>
      </c>
      <c r="AS4" s="201">
        <v>13640216</v>
      </c>
      <c r="AT4" s="201">
        <v>23640</v>
      </c>
      <c r="AU4" s="201">
        <v>2805</v>
      </c>
      <c r="AV4" s="201">
        <v>29880</v>
      </c>
      <c r="AW4" s="201">
        <v>222868</v>
      </c>
      <c r="AX4" s="201">
        <v>200000</v>
      </c>
      <c r="AY4" s="201">
        <v>0</v>
      </c>
      <c r="AZ4" s="201">
        <v>0</v>
      </c>
      <c r="BA4" s="201">
        <v>0</v>
      </c>
      <c r="BB4" s="201">
        <v>0</v>
      </c>
      <c r="BC4" s="201">
        <v>0</v>
      </c>
      <c r="BD4" s="201">
        <v>1620092</v>
      </c>
      <c r="BE4" s="201">
        <v>1820092</v>
      </c>
      <c r="BF4" s="201">
        <v>15713057</v>
      </c>
      <c r="BG4" s="201">
        <v>0</v>
      </c>
      <c r="BH4" s="201">
        <v>0</v>
      </c>
      <c r="BI4" s="201">
        <v>0</v>
      </c>
      <c r="BJ4" s="201">
        <v>431017</v>
      </c>
      <c r="BK4" s="201">
        <v>0</v>
      </c>
      <c r="BL4" s="201">
        <v>5898</v>
      </c>
      <c r="BM4" s="201">
        <v>0</v>
      </c>
      <c r="BN4" s="201">
        <v>0</v>
      </c>
      <c r="BO4" s="201">
        <v>31929</v>
      </c>
      <c r="BP4" s="201">
        <v>0</v>
      </c>
      <c r="BQ4" s="201">
        <v>3435</v>
      </c>
      <c r="BR4" s="201">
        <v>0</v>
      </c>
      <c r="BS4" s="201"/>
      <c r="BT4" s="201">
        <v>0</v>
      </c>
      <c r="BU4" s="201">
        <v>0</v>
      </c>
      <c r="BV4" s="201">
        <v>0</v>
      </c>
      <c r="BW4" s="201">
        <v>0</v>
      </c>
      <c r="BX4" s="201">
        <v>0</v>
      </c>
      <c r="BY4" s="201">
        <v>0</v>
      </c>
      <c r="BZ4" s="201"/>
    </row>
    <row r="5" spans="1:78" x14ac:dyDescent="0.3">
      <c r="A5" s="194">
        <v>201712</v>
      </c>
      <c r="B5" s="194">
        <v>9870</v>
      </c>
      <c r="C5" s="195" t="s">
        <v>1179</v>
      </c>
      <c r="D5" s="195" t="s">
        <v>1112</v>
      </c>
      <c r="E5" s="201">
        <v>25301</v>
      </c>
      <c r="F5" s="201">
        <v>2827</v>
      </c>
      <c r="G5" s="201">
        <v>22473</v>
      </c>
      <c r="H5" s="201">
        <v>87</v>
      </c>
      <c r="I5" s="201">
        <v>3709</v>
      </c>
      <c r="J5" s="201">
        <v>35</v>
      </c>
      <c r="K5" s="201">
        <v>26233</v>
      </c>
      <c r="L5" s="201">
        <v>138</v>
      </c>
      <c r="M5" s="201">
        <v>1305</v>
      </c>
      <c r="N5" s="201">
        <v>23380</v>
      </c>
      <c r="O5" s="201">
        <v>1046</v>
      </c>
      <c r="P5" s="201">
        <v>0</v>
      </c>
      <c r="Q5" s="201">
        <v>1483</v>
      </c>
      <c r="R5" s="201">
        <v>0</v>
      </c>
      <c r="S5" s="201">
        <v>1766</v>
      </c>
      <c r="T5" s="201">
        <v>318</v>
      </c>
      <c r="U5" s="201">
        <v>1448</v>
      </c>
      <c r="V5" s="201">
        <v>54536</v>
      </c>
      <c r="W5" s="201">
        <v>53740</v>
      </c>
      <c r="X5" s="201">
        <v>572080</v>
      </c>
      <c r="Y5" s="201">
        <v>97424</v>
      </c>
      <c r="Z5" s="201">
        <v>3448</v>
      </c>
      <c r="AA5" s="201">
        <v>0</v>
      </c>
      <c r="AB5" s="201">
        <v>0</v>
      </c>
      <c r="AC5" s="201">
        <v>11661</v>
      </c>
      <c r="AD5" s="201">
        <v>0</v>
      </c>
      <c r="AE5" s="201">
        <v>11661</v>
      </c>
      <c r="AF5" s="201">
        <v>4358</v>
      </c>
      <c r="AG5" s="201">
        <v>0</v>
      </c>
      <c r="AH5" s="201">
        <v>62</v>
      </c>
      <c r="AI5" s="201">
        <v>8198</v>
      </c>
      <c r="AJ5" s="201">
        <v>4424</v>
      </c>
      <c r="AK5" s="201">
        <v>742</v>
      </c>
      <c r="AL5" s="201">
        <v>810674</v>
      </c>
      <c r="AM5" s="201">
        <v>73</v>
      </c>
      <c r="AN5" s="201">
        <v>741052</v>
      </c>
      <c r="AO5" s="201">
        <v>0</v>
      </c>
      <c r="AP5" s="201">
        <v>0</v>
      </c>
      <c r="AQ5" s="201">
        <v>8201</v>
      </c>
      <c r="AR5" s="201">
        <v>102</v>
      </c>
      <c r="AS5" s="201">
        <v>749634</v>
      </c>
      <c r="AT5" s="201">
        <v>0</v>
      </c>
      <c r="AU5" s="201">
        <v>1</v>
      </c>
      <c r="AV5" s="201">
        <v>485</v>
      </c>
      <c r="AW5" s="201">
        <v>6000</v>
      </c>
      <c r="AX5" s="201">
        <v>50108</v>
      </c>
      <c r="AY5" s="201">
        <v>0</v>
      </c>
      <c r="AZ5" s="201">
        <v>0</v>
      </c>
      <c r="BA5" s="201">
        <v>0</v>
      </c>
      <c r="BB5" s="201">
        <v>0</v>
      </c>
      <c r="BC5" s="201">
        <v>0</v>
      </c>
      <c r="BD5" s="201">
        <v>4425</v>
      </c>
      <c r="BE5" s="201">
        <v>54555</v>
      </c>
      <c r="BF5" s="201">
        <v>810674</v>
      </c>
      <c r="BG5" s="201">
        <v>0</v>
      </c>
      <c r="BH5" s="201">
        <v>0</v>
      </c>
      <c r="BI5" s="201">
        <v>0</v>
      </c>
      <c r="BJ5" s="201">
        <v>0</v>
      </c>
      <c r="BK5" s="201">
        <v>0</v>
      </c>
      <c r="BL5" s="201">
        <v>0</v>
      </c>
      <c r="BM5" s="201">
        <v>0</v>
      </c>
      <c r="BN5" s="201">
        <v>0</v>
      </c>
      <c r="BO5" s="201">
        <v>206</v>
      </c>
      <c r="BP5" s="201">
        <v>0</v>
      </c>
      <c r="BQ5" s="201">
        <v>484</v>
      </c>
      <c r="BR5" s="201">
        <v>0</v>
      </c>
      <c r="BS5" s="201"/>
      <c r="BT5" s="201">
        <v>23</v>
      </c>
      <c r="BU5" s="201">
        <v>0</v>
      </c>
      <c r="BV5" s="201">
        <v>0</v>
      </c>
      <c r="BW5" s="201">
        <v>0</v>
      </c>
      <c r="BX5" s="201">
        <v>0</v>
      </c>
      <c r="BY5" s="201">
        <v>0</v>
      </c>
      <c r="BZ5" s="20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57"/>
  <sheetViews>
    <sheetView showGridLines="0" topLeftCell="C1" zoomScaleNormal="100" workbookViewId="0">
      <selection activeCell="C1" sqref="C1:E1"/>
    </sheetView>
  </sheetViews>
  <sheetFormatPr defaultColWidth="0" defaultRowHeight="14.4" zeroHeight="1" x14ac:dyDescent="0.3"/>
  <cols>
    <col min="1" max="1" width="12.88671875" hidden="1" customWidth="1"/>
    <col min="2" max="2" width="16.6640625" hidden="1" customWidth="1"/>
    <col min="3" max="3" width="3.33203125" bestFit="1" customWidth="1"/>
    <col min="4" max="4" width="4" bestFit="1" customWidth="1"/>
    <col min="5" max="5" width="84.33203125" bestFit="1" customWidth="1"/>
    <col min="6" max="6" width="19.109375" customWidth="1"/>
    <col min="7" max="7" width="9.109375" customWidth="1"/>
    <col min="8" max="16384" width="9.109375" hidden="1"/>
  </cols>
  <sheetData>
    <row r="1" spans="1:6" x14ac:dyDescent="0.3">
      <c r="C1" s="206" t="s">
        <v>1266</v>
      </c>
      <c r="D1" s="206"/>
      <c r="E1" s="206"/>
    </row>
    <row r="2" spans="1:6" x14ac:dyDescent="0.3"/>
    <row r="3" spans="1:6" ht="23.4" x14ac:dyDescent="0.3">
      <c r="C3" s="207" t="s">
        <v>1005</v>
      </c>
      <c r="D3" s="207"/>
      <c r="E3" s="207"/>
      <c r="F3" s="207"/>
    </row>
    <row r="4" spans="1:6" ht="25.2" x14ac:dyDescent="0.3">
      <c r="A4" s="29" t="s">
        <v>31</v>
      </c>
      <c r="B4" s="51" t="s">
        <v>922</v>
      </c>
      <c r="C4" s="46"/>
      <c r="D4" s="46"/>
      <c r="E4" s="46"/>
      <c r="F4" s="58" t="s">
        <v>840</v>
      </c>
    </row>
    <row r="5" spans="1:6" x14ac:dyDescent="0.3">
      <c r="A5" s="52" t="s">
        <v>142</v>
      </c>
      <c r="B5" t="str">
        <f>"BeEk_"&amp;$B$4&amp;"_"&amp;A5</f>
        <v>BeEk_BEk_aagP</v>
      </c>
      <c r="C5" s="59" t="s">
        <v>0</v>
      </c>
      <c r="D5" s="46"/>
      <c r="E5" s="59" t="s">
        <v>112</v>
      </c>
      <c r="F5" s="126">
        <v>29351842</v>
      </c>
    </row>
    <row r="6" spans="1:6" x14ac:dyDescent="0.3">
      <c r="A6" s="52" t="s">
        <v>143</v>
      </c>
      <c r="B6" s="50" t="str">
        <f t="shared" ref="B6:B55" si="0">"BeEk_"&amp;$B$4&amp;"_"&amp;A6</f>
        <v>BeEk_BEk_NyK</v>
      </c>
      <c r="C6" s="46"/>
      <c r="D6" s="46" t="s">
        <v>829</v>
      </c>
      <c r="E6" s="46" t="s">
        <v>113</v>
      </c>
      <c r="F6" s="126">
        <v>1600078</v>
      </c>
    </row>
    <row r="7" spans="1:6" s="50" customFormat="1" x14ac:dyDescent="0.3">
      <c r="A7" s="52" t="s">
        <v>144</v>
      </c>
      <c r="B7" s="50" t="str">
        <f t="shared" si="0"/>
        <v>BeEk_BEk_UdFo</v>
      </c>
      <c r="C7" s="46"/>
      <c r="D7" s="46" t="s">
        <v>830</v>
      </c>
      <c r="E7" s="46" t="s">
        <v>114</v>
      </c>
      <c r="F7" s="126">
        <v>7251</v>
      </c>
    </row>
    <row r="8" spans="1:6" x14ac:dyDescent="0.3">
      <c r="A8" s="52" t="s">
        <v>145</v>
      </c>
      <c r="B8" s="50" t="str">
        <f t="shared" si="0"/>
        <v>BeEk_BEk_UdFu</v>
      </c>
      <c r="C8" s="46"/>
      <c r="D8" s="46" t="s">
        <v>831</v>
      </c>
      <c r="E8" s="46" t="s">
        <v>115</v>
      </c>
      <c r="F8" s="126">
        <v>0</v>
      </c>
    </row>
    <row r="9" spans="1:6" x14ac:dyDescent="0.3">
      <c r="A9" s="52" t="s">
        <v>146</v>
      </c>
      <c r="B9" s="50" t="str">
        <f t="shared" si="0"/>
        <v>BeEk_BEk_UdNed</v>
      </c>
      <c r="C9" s="46"/>
      <c r="D9" s="46" t="s">
        <v>832</v>
      </c>
      <c r="E9" s="46" t="s">
        <v>116</v>
      </c>
      <c r="F9" s="126">
        <v>716273</v>
      </c>
    </row>
    <row r="10" spans="1:6" x14ac:dyDescent="0.3">
      <c r="A10" s="52" t="s">
        <v>147</v>
      </c>
      <c r="B10" s="50" t="str">
        <f t="shared" si="0"/>
        <v>BeEk_BEk_aagU</v>
      </c>
      <c r="C10" s="46"/>
      <c r="D10" s="46"/>
      <c r="E10" s="59" t="s">
        <v>117</v>
      </c>
      <c r="F10" s="126">
        <v>30242898</v>
      </c>
    </row>
    <row r="11" spans="1:6" x14ac:dyDescent="0.3">
      <c r="A11" s="73"/>
      <c r="B11" s="50"/>
      <c r="C11" s="46"/>
      <c r="D11" s="46"/>
      <c r="E11" s="71"/>
      <c r="F11" s="46"/>
    </row>
    <row r="12" spans="1:6" x14ac:dyDescent="0.3">
      <c r="A12" s="52" t="s">
        <v>148</v>
      </c>
      <c r="B12" s="50" t="str">
        <f t="shared" si="0"/>
        <v>BeEk_BEk_OEP</v>
      </c>
      <c r="C12" s="59" t="s">
        <v>1</v>
      </c>
      <c r="D12" s="46"/>
      <c r="E12" s="59" t="s">
        <v>118</v>
      </c>
      <c r="F12" s="126">
        <v>997380</v>
      </c>
    </row>
    <row r="13" spans="1:6" x14ac:dyDescent="0.3">
      <c r="A13" s="52" t="s">
        <v>150</v>
      </c>
      <c r="B13" s="50" t="str">
        <f t="shared" si="0"/>
        <v>BeEk_BEk_OErv</v>
      </c>
      <c r="C13" s="46"/>
      <c r="D13" s="46" t="s">
        <v>668</v>
      </c>
      <c r="E13" s="46" t="s">
        <v>119</v>
      </c>
      <c r="F13" s="126">
        <v>0</v>
      </c>
    </row>
    <row r="14" spans="1:6" x14ac:dyDescent="0.3">
      <c r="A14" s="52" t="s">
        <v>151</v>
      </c>
      <c r="B14" s="50" t="str">
        <f t="shared" si="0"/>
        <v>BeEk_BEk_OEE</v>
      </c>
      <c r="C14" s="46"/>
      <c r="D14" s="46" t="s">
        <v>669</v>
      </c>
      <c r="E14" s="46" t="s">
        <v>120</v>
      </c>
      <c r="F14" s="126">
        <v>122468</v>
      </c>
    </row>
    <row r="15" spans="1:6" s="50" customFormat="1" x14ac:dyDescent="0.3">
      <c r="A15" s="52" t="s">
        <v>152</v>
      </c>
      <c r="B15" s="50" t="str">
        <f t="shared" si="0"/>
        <v>BeEk_BEk_OEF</v>
      </c>
      <c r="C15" s="46"/>
      <c r="D15" s="46" t="s">
        <v>670</v>
      </c>
      <c r="E15" s="46" t="s">
        <v>121</v>
      </c>
      <c r="F15" s="126">
        <v>0</v>
      </c>
    </row>
    <row r="16" spans="1:6" x14ac:dyDescent="0.3">
      <c r="A16" s="52" t="s">
        <v>153</v>
      </c>
      <c r="B16" s="50" t="str">
        <f t="shared" si="0"/>
        <v>BeEk_BEk_OEOs</v>
      </c>
      <c r="C16" s="46"/>
      <c r="D16" s="46" t="s">
        <v>671</v>
      </c>
      <c r="E16" s="46" t="s">
        <v>122</v>
      </c>
      <c r="F16" s="126">
        <v>0</v>
      </c>
    </row>
    <row r="17" spans="1:6" x14ac:dyDescent="0.3">
      <c r="A17" s="52" t="s">
        <v>154</v>
      </c>
      <c r="B17" s="50" t="str">
        <f t="shared" si="0"/>
        <v>BeEk_BEk_OEX</v>
      </c>
      <c r="C17" s="46"/>
      <c r="D17" s="46" t="s">
        <v>672</v>
      </c>
      <c r="E17" s="46" t="s">
        <v>123</v>
      </c>
      <c r="F17" s="126">
        <v>0</v>
      </c>
    </row>
    <row r="18" spans="1:6" x14ac:dyDescent="0.3">
      <c r="A18" s="52" t="s">
        <v>149</v>
      </c>
      <c r="B18" s="50" t="str">
        <f t="shared" si="0"/>
        <v>BeEk_BEk_OEU</v>
      </c>
      <c r="C18" s="46"/>
      <c r="D18" s="46"/>
      <c r="E18" s="59" t="s">
        <v>124</v>
      </c>
      <c r="F18" s="126">
        <v>1119848</v>
      </c>
    </row>
    <row r="19" spans="1:6" x14ac:dyDescent="0.3">
      <c r="A19" s="73"/>
      <c r="B19" s="50"/>
      <c r="C19" s="46"/>
      <c r="D19" s="46"/>
      <c r="E19" s="71"/>
      <c r="F19" s="46"/>
    </row>
    <row r="20" spans="1:6" x14ac:dyDescent="0.3">
      <c r="A20" s="52" t="s">
        <v>155</v>
      </c>
      <c r="B20" s="50" t="str">
        <f t="shared" si="0"/>
        <v>BeEk_BEk_AVP</v>
      </c>
      <c r="C20" s="59" t="s">
        <v>2</v>
      </c>
      <c r="D20" s="46"/>
      <c r="E20" s="59" t="s">
        <v>125</v>
      </c>
      <c r="F20" s="126">
        <v>704389</v>
      </c>
    </row>
    <row r="21" spans="1:6" x14ac:dyDescent="0.3">
      <c r="A21" s="52" t="s">
        <v>157</v>
      </c>
      <c r="B21" s="50" t="str">
        <f t="shared" si="0"/>
        <v>BeEk_BEk_AVrg</v>
      </c>
      <c r="C21" s="46"/>
      <c r="D21" s="46" t="s">
        <v>785</v>
      </c>
      <c r="E21" s="46" t="s">
        <v>119</v>
      </c>
      <c r="F21" s="126">
        <v>0</v>
      </c>
    </row>
    <row r="22" spans="1:6" x14ac:dyDescent="0.3">
      <c r="A22" s="52" t="s">
        <v>158</v>
      </c>
      <c r="B22" s="50" t="str">
        <f t="shared" si="0"/>
        <v>BeEk_BEk_AVE</v>
      </c>
      <c r="C22" s="46"/>
      <c r="D22" s="46" t="s">
        <v>786</v>
      </c>
      <c r="E22" s="46" t="s">
        <v>126</v>
      </c>
      <c r="F22" s="126">
        <v>104905</v>
      </c>
    </row>
    <row r="23" spans="1:6" x14ac:dyDescent="0.3">
      <c r="A23" s="52" t="s">
        <v>159</v>
      </c>
      <c r="B23" s="50" t="str">
        <f t="shared" si="0"/>
        <v>BeEk_BEk_AVF</v>
      </c>
      <c r="C23" s="46"/>
      <c r="D23" s="46" t="s">
        <v>835</v>
      </c>
      <c r="E23" s="46" t="s">
        <v>121</v>
      </c>
      <c r="F23" s="126">
        <v>0</v>
      </c>
    </row>
    <row r="24" spans="1:6" x14ac:dyDescent="0.3">
      <c r="A24" s="52" t="s">
        <v>160</v>
      </c>
      <c r="B24" s="50" t="str">
        <f t="shared" si="0"/>
        <v>BeEk_BEk_AVT</v>
      </c>
      <c r="C24" s="46"/>
      <c r="D24" s="46" t="s">
        <v>836</v>
      </c>
      <c r="E24" s="46" t="s">
        <v>127</v>
      </c>
      <c r="F24" s="126">
        <v>206036</v>
      </c>
    </row>
    <row r="25" spans="1:6" x14ac:dyDescent="0.3">
      <c r="A25" s="52" t="s">
        <v>161</v>
      </c>
      <c r="B25" s="50" t="str">
        <f t="shared" si="0"/>
        <v>BeEk_BEk_AVrr</v>
      </c>
      <c r="C25" s="46"/>
      <c r="D25" s="46" t="s">
        <v>837</v>
      </c>
      <c r="E25" s="46" t="s">
        <v>128</v>
      </c>
      <c r="F25" s="126">
        <v>0</v>
      </c>
    </row>
    <row r="26" spans="1:6" s="50" customFormat="1" x14ac:dyDescent="0.3">
      <c r="A26" s="52" t="s">
        <v>162</v>
      </c>
      <c r="B26" s="50" t="str">
        <f t="shared" si="0"/>
        <v>BeEk_BEk_AVTb</v>
      </c>
      <c r="C26" s="46"/>
      <c r="D26" s="46" t="s">
        <v>838</v>
      </c>
      <c r="E26" s="46" t="s">
        <v>129</v>
      </c>
      <c r="F26" s="126">
        <v>36217</v>
      </c>
    </row>
    <row r="27" spans="1:6" x14ac:dyDescent="0.3">
      <c r="A27" s="52" t="s">
        <v>163</v>
      </c>
      <c r="B27" s="50" t="str">
        <f t="shared" si="0"/>
        <v>BeEk_BEk_AVX</v>
      </c>
      <c r="C27" s="46"/>
      <c r="D27" s="46" t="s">
        <v>839</v>
      </c>
      <c r="E27" s="46" t="s">
        <v>123</v>
      </c>
      <c r="F27" s="126">
        <v>190020</v>
      </c>
    </row>
    <row r="28" spans="1:6" x14ac:dyDescent="0.3">
      <c r="A28" s="52" t="s">
        <v>164</v>
      </c>
      <c r="B28" s="50" t="str">
        <f t="shared" si="0"/>
        <v>BeEk_BEk_TotIO</v>
      </c>
      <c r="C28" s="46"/>
      <c r="D28" s="46"/>
      <c r="E28" s="46" t="s">
        <v>962</v>
      </c>
      <c r="F28" s="126">
        <v>84704</v>
      </c>
    </row>
    <row r="29" spans="1:6" x14ac:dyDescent="0.3">
      <c r="A29" s="52" t="s">
        <v>156</v>
      </c>
      <c r="B29" s="50" t="str">
        <f t="shared" si="0"/>
        <v>BeEk_BEk_AVU</v>
      </c>
      <c r="C29" s="46"/>
      <c r="D29" s="46"/>
      <c r="E29" s="59" t="s">
        <v>130</v>
      </c>
      <c r="F29" s="126">
        <v>789096</v>
      </c>
    </row>
    <row r="30" spans="1:6" x14ac:dyDescent="0.3">
      <c r="A30" s="73"/>
      <c r="B30" s="50"/>
      <c r="C30" s="46"/>
      <c r="D30" s="46"/>
      <c r="E30" s="71"/>
      <c r="F30" s="46"/>
    </row>
    <row r="31" spans="1:6" x14ac:dyDescent="0.3">
      <c r="A31" s="52" t="s">
        <v>165</v>
      </c>
      <c r="B31" s="50" t="str">
        <f t="shared" si="0"/>
        <v>BeEk_BEk_ARP</v>
      </c>
      <c r="C31" s="59" t="s">
        <v>3</v>
      </c>
      <c r="D31" s="46"/>
      <c r="E31" s="59" t="s">
        <v>131</v>
      </c>
      <c r="F31" s="126">
        <v>54727074</v>
      </c>
    </row>
    <row r="32" spans="1:6" x14ac:dyDescent="0.3">
      <c r="A32" s="52" t="s">
        <v>167</v>
      </c>
      <c r="B32" s="50" t="str">
        <f t="shared" si="0"/>
        <v>BeEk_BEk_ARrv</v>
      </c>
      <c r="C32" s="46"/>
      <c r="D32" s="46" t="s">
        <v>787</v>
      </c>
      <c r="E32" s="46" t="s">
        <v>119</v>
      </c>
      <c r="F32" s="126">
        <v>30000</v>
      </c>
    </row>
    <row r="33" spans="1:6" x14ac:dyDescent="0.3">
      <c r="A33" s="52" t="s">
        <v>168</v>
      </c>
      <c r="B33" s="50" t="str">
        <f t="shared" si="0"/>
        <v>BeEk_BEk_ARDB</v>
      </c>
      <c r="C33" s="46"/>
      <c r="D33" s="46" t="s">
        <v>788</v>
      </c>
      <c r="E33" s="46" t="s">
        <v>132</v>
      </c>
      <c r="F33" s="126">
        <v>-3503555</v>
      </c>
    </row>
    <row r="34" spans="1:6" x14ac:dyDescent="0.3">
      <c r="A34" s="52" t="s">
        <v>169</v>
      </c>
      <c r="B34" s="50" t="str">
        <f t="shared" si="0"/>
        <v>BeEk_BEk_ARF</v>
      </c>
      <c r="C34" s="46"/>
      <c r="D34" s="46" t="s">
        <v>951</v>
      </c>
      <c r="E34" s="46" t="s">
        <v>121</v>
      </c>
      <c r="F34" s="126">
        <v>0</v>
      </c>
    </row>
    <row r="35" spans="1:6" x14ac:dyDescent="0.3">
      <c r="A35" s="52" t="s">
        <v>170</v>
      </c>
      <c r="B35" s="50" t="str">
        <f t="shared" si="0"/>
        <v>BeEk_BEk_AREK</v>
      </c>
      <c r="C35" s="46"/>
      <c r="D35" s="46" t="s">
        <v>952</v>
      </c>
      <c r="E35" s="46" t="s">
        <v>133</v>
      </c>
      <c r="F35" s="126">
        <v>52</v>
      </c>
    </row>
    <row r="36" spans="1:6" s="50" customFormat="1" x14ac:dyDescent="0.3">
      <c r="A36" s="52" t="s">
        <v>171</v>
      </c>
      <c r="B36" s="50" t="str">
        <f t="shared" si="0"/>
        <v>BeEk_BEk_ART</v>
      </c>
      <c r="C36" s="46"/>
      <c r="D36" s="46" t="s">
        <v>953</v>
      </c>
      <c r="E36" s="46" t="s">
        <v>127</v>
      </c>
      <c r="F36" s="126">
        <v>2933407</v>
      </c>
    </row>
    <row r="37" spans="1:6" x14ac:dyDescent="0.3">
      <c r="A37" s="52" t="s">
        <v>173</v>
      </c>
      <c r="B37" s="50" t="str">
        <f t="shared" si="0"/>
        <v>BeEk_BEk_ARKK</v>
      </c>
      <c r="C37" s="46"/>
      <c r="D37" s="46" t="s">
        <v>954</v>
      </c>
      <c r="E37" s="46" t="s">
        <v>134</v>
      </c>
      <c r="F37" s="126">
        <v>31210</v>
      </c>
    </row>
    <row r="38" spans="1:6" x14ac:dyDescent="0.3">
      <c r="A38" s="52" t="s">
        <v>172</v>
      </c>
      <c r="B38" s="50" t="str">
        <f t="shared" si="0"/>
        <v>BeEk_BEk_ARX</v>
      </c>
      <c r="C38" s="46"/>
      <c r="D38" s="46" t="s">
        <v>955</v>
      </c>
      <c r="E38" s="46" t="s">
        <v>123</v>
      </c>
      <c r="F38" s="126">
        <v>801580</v>
      </c>
    </row>
    <row r="39" spans="1:6" x14ac:dyDescent="0.3">
      <c r="A39" s="52" t="s">
        <v>166</v>
      </c>
      <c r="B39" s="50" t="str">
        <f t="shared" si="0"/>
        <v>BeEk_BEk_ARU</v>
      </c>
      <c r="C39" s="46"/>
      <c r="D39" s="46"/>
      <c r="E39" s="59" t="s">
        <v>135</v>
      </c>
      <c r="F39" s="126">
        <v>53354188</v>
      </c>
    </row>
    <row r="40" spans="1:6" x14ac:dyDescent="0.3">
      <c r="A40" s="73"/>
      <c r="B40" s="50"/>
      <c r="C40" s="46"/>
      <c r="D40" s="46"/>
      <c r="E40" s="71"/>
      <c r="F40" s="46"/>
    </row>
    <row r="41" spans="1:6" x14ac:dyDescent="0.3">
      <c r="A41" s="52" t="s">
        <v>174</v>
      </c>
      <c r="B41" s="50" t="str">
        <f t="shared" si="0"/>
        <v>BeEk_BEk_OUP</v>
      </c>
      <c r="C41" s="59" t="s">
        <v>4</v>
      </c>
      <c r="D41" s="46"/>
      <c r="E41" s="59" t="s">
        <v>136</v>
      </c>
      <c r="F41" s="126">
        <v>196980641</v>
      </c>
    </row>
    <row r="42" spans="1:6" s="50" customFormat="1" x14ac:dyDescent="0.3">
      <c r="A42" s="52" t="s">
        <v>175</v>
      </c>
      <c r="B42" s="50" t="str">
        <f t="shared" si="0"/>
        <v>BeEk_BEk_OUrv</v>
      </c>
      <c r="C42" s="46"/>
      <c r="D42" s="46" t="s">
        <v>608</v>
      </c>
      <c r="E42" s="46" t="s">
        <v>119</v>
      </c>
      <c r="F42" s="126">
        <v>0</v>
      </c>
    </row>
    <row r="43" spans="1:6" s="50" customFormat="1" x14ac:dyDescent="0.3">
      <c r="A43" s="52" t="s">
        <v>176</v>
      </c>
      <c r="B43" s="50" t="str">
        <f t="shared" si="0"/>
        <v>BeEk_BEk_OUY</v>
      </c>
      <c r="C43" s="46"/>
      <c r="D43" s="46" t="s">
        <v>609</v>
      </c>
      <c r="E43" s="46" t="s">
        <v>137</v>
      </c>
      <c r="F43" s="126">
        <v>35858756</v>
      </c>
    </row>
    <row r="44" spans="1:6" x14ac:dyDescent="0.3">
      <c r="A44" s="52" t="s">
        <v>177</v>
      </c>
      <c r="B44" s="50" t="str">
        <f t="shared" si="0"/>
        <v>BeEk_BEk_OUF</v>
      </c>
      <c r="C44" s="46"/>
      <c r="D44" s="46" t="s">
        <v>610</v>
      </c>
      <c r="E44" s="46" t="s">
        <v>121</v>
      </c>
      <c r="F44" s="126">
        <v>0</v>
      </c>
    </row>
    <row r="45" spans="1:6" x14ac:dyDescent="0.3">
      <c r="A45" s="52" t="s">
        <v>178</v>
      </c>
      <c r="B45" s="50" t="str">
        <f t="shared" si="0"/>
        <v>BeEk_BEk_OUEK</v>
      </c>
      <c r="C45" s="46"/>
      <c r="D45" s="46" t="s">
        <v>611</v>
      </c>
      <c r="E45" s="46" t="s">
        <v>133</v>
      </c>
      <c r="F45" s="126">
        <v>47788819</v>
      </c>
    </row>
    <row r="46" spans="1:6" x14ac:dyDescent="0.3">
      <c r="A46" s="52" t="s">
        <v>990</v>
      </c>
      <c r="B46" s="50" t="str">
        <f t="shared" si="0"/>
        <v>BeEk_BEk_OUT</v>
      </c>
      <c r="C46" s="46"/>
      <c r="D46" s="46" t="s">
        <v>956</v>
      </c>
      <c r="E46" s="46" t="s">
        <v>127</v>
      </c>
      <c r="F46" s="126">
        <v>1477232</v>
      </c>
    </row>
    <row r="47" spans="1:6" s="50" customFormat="1" x14ac:dyDescent="0.3">
      <c r="A47" s="52" t="s">
        <v>991</v>
      </c>
      <c r="B47" s="50" t="str">
        <f t="shared" si="0"/>
        <v>BeEk_BEk_OUaEK</v>
      </c>
      <c r="C47" s="46"/>
      <c r="D47" s="46" t="s">
        <v>957</v>
      </c>
      <c r="E47" s="46" t="s">
        <v>134</v>
      </c>
      <c r="F47" s="126">
        <v>59606634</v>
      </c>
    </row>
    <row r="48" spans="1:6" x14ac:dyDescent="0.3">
      <c r="A48" s="52" t="s">
        <v>179</v>
      </c>
      <c r="B48" s="50" t="str">
        <f t="shared" si="0"/>
        <v>BeEk_BEk_OUUU</v>
      </c>
      <c r="C48" s="46"/>
      <c r="D48" s="46" t="s">
        <v>988</v>
      </c>
      <c r="E48" s="46" t="s">
        <v>138</v>
      </c>
      <c r="F48" s="126">
        <v>11300268</v>
      </c>
    </row>
    <row r="49" spans="1:6" x14ac:dyDescent="0.3">
      <c r="A49" s="52" t="s">
        <v>180</v>
      </c>
      <c r="B49" s="50" t="str">
        <f t="shared" si="0"/>
        <v>BeEk_BEk_OUX</v>
      </c>
      <c r="C49" s="46"/>
      <c r="D49" s="46" t="s">
        <v>989</v>
      </c>
      <c r="E49" s="46" t="s">
        <v>123</v>
      </c>
      <c r="F49" s="126">
        <v>690534</v>
      </c>
    </row>
    <row r="50" spans="1:6" x14ac:dyDescent="0.3">
      <c r="A50" s="52" t="s">
        <v>181</v>
      </c>
      <c r="B50" s="50" t="str">
        <f t="shared" si="0"/>
        <v>BeEk_BEk_OUOU</v>
      </c>
      <c r="C50" s="46"/>
      <c r="D50" s="46"/>
      <c r="E50" s="71" t="s">
        <v>992</v>
      </c>
      <c r="F50" s="126">
        <v>210508007</v>
      </c>
    </row>
    <row r="51" spans="1:6" x14ac:dyDescent="0.3">
      <c r="A51" s="73"/>
      <c r="B51" s="50"/>
      <c r="C51" s="46"/>
      <c r="D51" s="46"/>
      <c r="E51" s="46"/>
      <c r="F51" s="46"/>
    </row>
    <row r="52" spans="1:6" x14ac:dyDescent="0.3">
      <c r="A52" s="52" t="s">
        <v>111</v>
      </c>
      <c r="B52" s="50" t="str">
        <f t="shared" si="0"/>
        <v>BeEk_BEk_TotEK</v>
      </c>
      <c r="C52" s="71" t="s">
        <v>5</v>
      </c>
      <c r="D52" s="46"/>
      <c r="E52" s="59" t="s">
        <v>100</v>
      </c>
      <c r="F52" s="126">
        <v>296014034</v>
      </c>
    </row>
    <row r="53" spans="1:6" x14ac:dyDescent="0.3">
      <c r="A53" s="52" t="s">
        <v>182</v>
      </c>
      <c r="B53" s="50" t="str">
        <f t="shared" si="0"/>
        <v>BeEk_BEk_FUd</v>
      </c>
      <c r="C53" s="46"/>
      <c r="D53" s="46"/>
      <c r="E53" s="46" t="s">
        <v>139</v>
      </c>
      <c r="F53" s="126">
        <v>2333880</v>
      </c>
    </row>
    <row r="54" spans="1:6" x14ac:dyDescent="0.3">
      <c r="A54" s="52" t="s">
        <v>183</v>
      </c>
      <c r="B54" s="50" t="str">
        <f t="shared" si="0"/>
        <v>BeEk_BEk_Fx</v>
      </c>
      <c r="C54" s="46"/>
      <c r="D54" s="46"/>
      <c r="E54" s="46" t="s">
        <v>140</v>
      </c>
      <c r="F54" s="126">
        <v>-20053</v>
      </c>
    </row>
    <row r="55" spans="1:6" x14ac:dyDescent="0.3">
      <c r="A55" s="52" t="s">
        <v>184</v>
      </c>
      <c r="B55" s="50" t="str">
        <f t="shared" si="0"/>
        <v>BeEk_BEk_BehKa</v>
      </c>
      <c r="C55" s="46"/>
      <c r="D55" s="46"/>
      <c r="E55" s="46" t="s">
        <v>141</v>
      </c>
      <c r="F55" s="126">
        <v>484438</v>
      </c>
    </row>
    <row r="56" spans="1:6" x14ac:dyDescent="0.3"/>
    <row r="57" spans="1:6" hidden="1" x14ac:dyDescent="0.3"/>
  </sheetData>
  <mergeCells count="2">
    <mergeCell ref="C3:F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52"/>
  <sheetViews>
    <sheetView showGridLines="0" topLeftCell="C1" zoomScaleNormal="100" workbookViewId="0">
      <selection activeCell="C1" sqref="C1:E1"/>
    </sheetView>
  </sheetViews>
  <sheetFormatPr defaultColWidth="0" defaultRowHeight="14.4" zeroHeight="1" x14ac:dyDescent="0.3"/>
  <cols>
    <col min="1" max="1" width="12.6640625" hidden="1" customWidth="1"/>
    <col min="2" max="2" width="9.44140625" hidden="1" customWidth="1"/>
    <col min="3" max="3" width="3.88671875" customWidth="1"/>
    <col min="4" max="4" width="46.109375" customWidth="1"/>
    <col min="5" max="5" width="15.6640625" customWidth="1"/>
    <col min="6" max="6" width="11" customWidth="1"/>
    <col min="7" max="16384" width="9.109375" hidden="1"/>
  </cols>
  <sheetData>
    <row r="1" spans="1:6" x14ac:dyDescent="0.3">
      <c r="A1" s="152"/>
      <c r="B1" s="152"/>
      <c r="C1" s="206" t="s">
        <v>1266</v>
      </c>
      <c r="D1" s="206"/>
      <c r="E1" s="206"/>
      <c r="F1" s="151"/>
    </row>
    <row r="2" spans="1:6" x14ac:dyDescent="0.3">
      <c r="A2" s="86"/>
      <c r="B2" s="86"/>
      <c r="C2" s="93"/>
    </row>
    <row r="3" spans="1:6" ht="23.4" x14ac:dyDescent="0.3">
      <c r="A3" s="50"/>
      <c r="B3" s="50"/>
      <c r="C3" s="96" t="s">
        <v>1007</v>
      </c>
      <c r="D3" s="97"/>
      <c r="E3" s="98"/>
      <c r="F3" s="50"/>
    </row>
    <row r="4" spans="1:6" ht="25.2" x14ac:dyDescent="0.3">
      <c r="A4" s="47" t="s">
        <v>31</v>
      </c>
      <c r="B4" s="51" t="s">
        <v>472</v>
      </c>
      <c r="C4" s="116"/>
      <c r="D4" s="103"/>
      <c r="E4" s="89" t="s">
        <v>1008</v>
      </c>
      <c r="F4" s="50"/>
    </row>
    <row r="5" spans="1:6" s="50" customFormat="1" x14ac:dyDescent="0.3">
      <c r="A5" s="47"/>
      <c r="B5" s="51"/>
      <c r="C5" s="112"/>
      <c r="D5" s="115"/>
      <c r="E5" s="89"/>
    </row>
    <row r="6" spans="1:6" x14ac:dyDescent="0.3">
      <c r="A6" s="74" t="s">
        <v>477</v>
      </c>
      <c r="B6" s="50" t="str">
        <f>"NoNt_"&amp;$B$4&amp;"_"&amp;A6</f>
        <v>NoNt_NT_Kg</v>
      </c>
      <c r="C6" s="117" t="s">
        <v>0</v>
      </c>
      <c r="D6" s="73" t="s">
        <v>475</v>
      </c>
      <c r="E6" s="126">
        <v>288424589</v>
      </c>
    </row>
    <row r="7" spans="1:6" x14ac:dyDescent="0.3">
      <c r="A7" s="74" t="s">
        <v>476</v>
      </c>
      <c r="B7" s="50" t="str">
        <f>"NoNt_"&amp;$B$4&amp;"_"&amp;A7</f>
        <v>NoNt_NT_RiTot</v>
      </c>
      <c r="C7" s="88" t="s">
        <v>1</v>
      </c>
      <c r="D7" s="73" t="s">
        <v>1006</v>
      </c>
      <c r="E7" s="126">
        <v>1095362917</v>
      </c>
    </row>
    <row r="8" spans="1:6" x14ac:dyDescent="0.3">
      <c r="A8" s="74"/>
      <c r="B8" s="50" t="s">
        <v>1009</v>
      </c>
      <c r="C8" s="88" t="s">
        <v>2</v>
      </c>
      <c r="D8" s="73" t="s">
        <v>471</v>
      </c>
      <c r="E8" s="127">
        <v>26.33</v>
      </c>
    </row>
    <row r="9" spans="1:6" x14ac:dyDescent="0.3">
      <c r="A9" s="86"/>
      <c r="B9" s="86"/>
      <c r="C9" s="154"/>
      <c r="D9" s="154"/>
      <c r="E9" s="86"/>
    </row>
    <row r="10" spans="1:6" hidden="1" x14ac:dyDescent="0.3">
      <c r="A10" s="86"/>
      <c r="B10" s="86"/>
      <c r="C10" s="50"/>
      <c r="D10" s="50"/>
      <c r="E10" s="86"/>
    </row>
    <row r="11" spans="1:6" s="50" customFormat="1" hidden="1" x14ac:dyDescent="0.3">
      <c r="A11" s="86"/>
      <c r="B11" s="86"/>
      <c r="C11" s="93"/>
    </row>
    <row r="12" spans="1:6" s="23" customFormat="1" hidden="1" x14ac:dyDescent="0.3">
      <c r="A12" s="86"/>
      <c r="B12" s="86"/>
      <c r="C12" s="86"/>
    </row>
    <row r="13" spans="1:6" s="22" customFormat="1" hidden="1" x14ac:dyDescent="0.3">
      <c r="A13" s="86"/>
      <c r="B13" s="94"/>
      <c r="C13" s="86"/>
    </row>
    <row r="14" spans="1:6" s="22" customFormat="1" hidden="1" x14ac:dyDescent="0.3">
      <c r="A14" s="86"/>
      <c r="B14" s="86"/>
      <c r="C14" s="93"/>
    </row>
    <row r="15" spans="1:6" s="22" customFormat="1" hidden="1" x14ac:dyDescent="0.3">
      <c r="A15" s="86"/>
      <c r="B15" s="86"/>
      <c r="C15" s="93"/>
    </row>
    <row r="16" spans="1:6" s="22" customFormat="1" hidden="1" x14ac:dyDescent="0.3">
      <c r="A16" s="86"/>
      <c r="B16" s="86"/>
      <c r="C16" s="93"/>
    </row>
    <row r="17" spans="1:3" s="22" customFormat="1" hidden="1" x14ac:dyDescent="0.3">
      <c r="A17" s="86"/>
      <c r="B17" s="86"/>
      <c r="C17" s="93"/>
    </row>
    <row r="18" spans="1:3" s="22" customFormat="1" hidden="1" x14ac:dyDescent="0.3">
      <c r="A18" s="86"/>
      <c r="B18" s="86"/>
      <c r="C18" s="93"/>
    </row>
    <row r="19" spans="1:3" hidden="1" x14ac:dyDescent="0.3">
      <c r="A19" s="86"/>
      <c r="B19" s="86"/>
      <c r="C19" s="86"/>
    </row>
    <row r="20" spans="1:3" s="50" customFormat="1" hidden="1" x14ac:dyDescent="0.3">
      <c r="A20" s="86"/>
      <c r="B20" s="94"/>
      <c r="C20" s="86"/>
    </row>
    <row r="21" spans="1:3" s="50" customFormat="1" hidden="1" x14ac:dyDescent="0.3">
      <c r="A21" s="86"/>
      <c r="B21" s="86"/>
      <c r="C21" s="87"/>
    </row>
    <row r="22" spans="1:3" s="50" customFormat="1" hidden="1" x14ac:dyDescent="0.3">
      <c r="A22" s="86"/>
      <c r="B22" s="86"/>
      <c r="C22" s="93"/>
    </row>
    <row r="23" spans="1:3" s="50" customFormat="1" hidden="1" x14ac:dyDescent="0.3">
      <c r="A23" s="86"/>
      <c r="B23" s="86"/>
      <c r="C23" s="93"/>
    </row>
    <row r="24" spans="1:3" s="50" customFormat="1" hidden="1" x14ac:dyDescent="0.3">
      <c r="A24" s="86"/>
      <c r="B24" s="86"/>
      <c r="C24" s="93"/>
    </row>
    <row r="25" spans="1:3" s="50" customFormat="1" hidden="1" x14ac:dyDescent="0.3">
      <c r="A25" s="86"/>
      <c r="B25" s="86"/>
      <c r="C25" s="93"/>
    </row>
    <row r="26" spans="1:3" s="50" customFormat="1" hidden="1" x14ac:dyDescent="0.3">
      <c r="A26" s="86"/>
      <c r="B26" s="86"/>
      <c r="C26" s="93"/>
    </row>
    <row r="27" spans="1:3" s="50" customFormat="1" hidden="1" x14ac:dyDescent="0.3">
      <c r="A27" s="86"/>
      <c r="B27" s="86"/>
      <c r="C27" s="93"/>
    </row>
    <row r="28" spans="1:3" s="50" customFormat="1" hidden="1" x14ac:dyDescent="0.3">
      <c r="A28" s="86"/>
      <c r="B28" s="86"/>
      <c r="C28" s="93"/>
    </row>
    <row r="29" spans="1:3" s="50" customFormat="1" hidden="1" x14ac:dyDescent="0.3">
      <c r="A29" s="86"/>
      <c r="B29" s="86"/>
      <c r="C29" s="93"/>
    </row>
    <row r="30" spans="1:3" s="50" customFormat="1" hidden="1" x14ac:dyDescent="0.3">
      <c r="A30" s="86"/>
      <c r="B30" s="86"/>
      <c r="C30" s="93"/>
    </row>
    <row r="31" spans="1:3" s="50" customFormat="1" hidden="1" x14ac:dyDescent="0.3">
      <c r="A31" s="86"/>
      <c r="B31" s="86"/>
      <c r="C31" s="93"/>
    </row>
    <row r="32" spans="1:3" s="50" customFormat="1" hidden="1" x14ac:dyDescent="0.3">
      <c r="A32" s="86"/>
      <c r="B32" s="86"/>
      <c r="C32" s="93"/>
    </row>
    <row r="33" spans="1:4" s="50" customFormat="1" hidden="1" x14ac:dyDescent="0.3">
      <c r="A33" s="86"/>
      <c r="B33" s="86"/>
      <c r="C33" s="86"/>
    </row>
    <row r="34" spans="1:4" s="50" customFormat="1" hidden="1" x14ac:dyDescent="0.3">
      <c r="A34" s="86"/>
      <c r="B34" s="94"/>
      <c r="C34" s="86"/>
    </row>
    <row r="35" spans="1:4" s="50" customFormat="1" hidden="1" x14ac:dyDescent="0.3">
      <c r="A35" s="86"/>
      <c r="B35" s="86"/>
      <c r="C35" s="93"/>
    </row>
    <row r="36" spans="1:4" s="50" customFormat="1" hidden="1" x14ac:dyDescent="0.3">
      <c r="A36" s="86"/>
      <c r="B36" s="86"/>
      <c r="C36" s="93"/>
    </row>
    <row r="37" spans="1:4" s="50" customFormat="1" hidden="1" x14ac:dyDescent="0.3">
      <c r="A37" s="86"/>
      <c r="B37" s="86"/>
      <c r="C37" s="93"/>
    </row>
    <row r="38" spans="1:4" s="50" customFormat="1" hidden="1" x14ac:dyDescent="0.3">
      <c r="A38" s="87"/>
      <c r="B38" s="95"/>
      <c r="C38" s="87"/>
    </row>
    <row r="39" spans="1:4" s="45" customFormat="1" hidden="1" x14ac:dyDescent="0.3">
      <c r="A39" s="87"/>
      <c r="B39" s="95"/>
      <c r="C39" s="93"/>
    </row>
    <row r="40" spans="1:4" s="45" customFormat="1" hidden="1" x14ac:dyDescent="0.3">
      <c r="B40" s="47"/>
    </row>
    <row r="41" spans="1:4" hidden="1" x14ac:dyDescent="0.3"/>
    <row r="42" spans="1:4" s="50" customFormat="1" hidden="1" x14ac:dyDescent="0.3"/>
    <row r="43" spans="1:4" hidden="1" x14ac:dyDescent="0.3">
      <c r="D43" s="15"/>
    </row>
    <row r="44" spans="1:4" hidden="1" x14ac:dyDescent="0.3">
      <c r="D44" s="15"/>
    </row>
    <row r="45" spans="1:4" s="45" customFormat="1" hidden="1" x14ac:dyDescent="0.3">
      <c r="D45" s="49"/>
    </row>
    <row r="46" spans="1:4" hidden="1" x14ac:dyDescent="0.3"/>
    <row r="47" spans="1:4" hidden="1" x14ac:dyDescent="0.3"/>
    <row r="48" spans="1:4" hidden="1" x14ac:dyDescent="0.3"/>
    <row r="49" spans="1:3" hidden="1" x14ac:dyDescent="0.3">
      <c r="A49" s="208"/>
      <c r="B49" s="208"/>
      <c r="C49" s="208"/>
    </row>
    <row r="50" spans="1:3" hidden="1" x14ac:dyDescent="0.3">
      <c r="A50" s="208"/>
      <c r="B50" s="208"/>
      <c r="C50" s="208"/>
    </row>
    <row r="51" spans="1:3" hidden="1" x14ac:dyDescent="0.3"/>
    <row r="52" spans="1:3" hidden="1" x14ac:dyDescent="0.3"/>
  </sheetData>
  <mergeCells count="3">
    <mergeCell ref="A49:C49"/>
    <mergeCell ref="A50:C50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rowBreaks count="1" manualBreakCount="1">
    <brk id="39" max="2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F23"/>
  <sheetViews>
    <sheetView showGridLines="0" topLeftCell="C1" zoomScaleNormal="100" workbookViewId="0">
      <selection activeCell="C1" sqref="C1:E1"/>
    </sheetView>
  </sheetViews>
  <sheetFormatPr defaultColWidth="0" defaultRowHeight="14.4" zeroHeight="1" x14ac:dyDescent="0.3"/>
  <cols>
    <col min="1" max="1" width="12.88671875" hidden="1" customWidth="1"/>
    <col min="2" max="2" width="19.88671875" hidden="1" customWidth="1"/>
    <col min="3" max="3" width="4.6640625" bestFit="1" customWidth="1"/>
    <col min="4" max="4" width="68.33203125" customWidth="1"/>
    <col min="5" max="5" width="16.109375" customWidth="1"/>
    <col min="6" max="6" width="9.109375" customWidth="1"/>
    <col min="7" max="16384" width="9.109375" hidden="1"/>
  </cols>
  <sheetData>
    <row r="1" spans="1:5" x14ac:dyDescent="0.3">
      <c r="C1" s="206" t="s">
        <v>1266</v>
      </c>
      <c r="D1" s="206"/>
      <c r="E1" s="206"/>
    </row>
    <row r="2" spans="1:5" x14ac:dyDescent="0.3"/>
    <row r="3" spans="1:5" ht="23.4" x14ac:dyDescent="0.3">
      <c r="C3" s="205" t="s">
        <v>1010</v>
      </c>
      <c r="D3" s="205"/>
      <c r="E3" s="205"/>
    </row>
    <row r="4" spans="1:5" ht="25.2" x14ac:dyDescent="0.3">
      <c r="A4" s="8" t="s">
        <v>31</v>
      </c>
      <c r="B4" s="2" t="s">
        <v>433</v>
      </c>
      <c r="C4" s="9"/>
      <c r="D4" s="103"/>
      <c r="E4" s="10" t="s">
        <v>840</v>
      </c>
    </row>
    <row r="5" spans="1:5" s="50" customFormat="1" x14ac:dyDescent="0.3">
      <c r="A5" s="47"/>
      <c r="B5" s="51"/>
      <c r="C5" s="28"/>
      <c r="D5" s="78" t="s">
        <v>417</v>
      </c>
      <c r="E5" s="76"/>
    </row>
    <row r="6" spans="1:5" ht="25.2" x14ac:dyDescent="0.3">
      <c r="A6" s="74" t="s">
        <v>434</v>
      </c>
      <c r="B6" t="str">
        <f>"NoEf_"&amp;$B$4&amp;"_"&amp;A6</f>
        <v>NoEf_Evf_EvFg</v>
      </c>
      <c r="C6" s="9" t="s">
        <v>419</v>
      </c>
      <c r="D6" s="9" t="s">
        <v>422</v>
      </c>
      <c r="E6" s="126">
        <v>67931695</v>
      </c>
    </row>
    <row r="7" spans="1:5" ht="25.2" x14ac:dyDescent="0.3">
      <c r="A7" s="74" t="s">
        <v>435</v>
      </c>
      <c r="B7" s="50" t="str">
        <f t="shared" ref="B7:B16" si="0">"NoEf_"&amp;$B$4&amp;"_"&amp;A7</f>
        <v>NoEf_Evf_EvTR</v>
      </c>
      <c r="C7" s="9" t="s">
        <v>418</v>
      </c>
      <c r="D7" s="9" t="s">
        <v>423</v>
      </c>
      <c r="E7" s="126">
        <v>104857124</v>
      </c>
    </row>
    <row r="8" spans="1:5" ht="25.2" x14ac:dyDescent="0.3">
      <c r="A8" s="74" t="s">
        <v>436</v>
      </c>
      <c r="B8" s="50" t="str">
        <f t="shared" si="0"/>
        <v>NoEf_Evf_EvTK</v>
      </c>
      <c r="C8" s="9" t="s">
        <v>420</v>
      </c>
      <c r="D8" s="9" t="s">
        <v>424</v>
      </c>
      <c r="E8" s="126">
        <v>45758070</v>
      </c>
    </row>
    <row r="9" spans="1:5" ht="25.2" x14ac:dyDescent="0.3">
      <c r="A9" s="74" t="s">
        <v>437</v>
      </c>
      <c r="B9" s="50" t="str">
        <f t="shared" si="0"/>
        <v>NoEf_Evf_EvX</v>
      </c>
      <c r="C9" s="9" t="s">
        <v>421</v>
      </c>
      <c r="D9" s="9" t="s">
        <v>425</v>
      </c>
      <c r="E9" s="126">
        <v>135226951</v>
      </c>
    </row>
    <row r="10" spans="1:5" x14ac:dyDescent="0.3">
      <c r="A10" s="74" t="s">
        <v>438</v>
      </c>
      <c r="B10" s="50" t="str">
        <f t="shared" si="0"/>
        <v>NoEf_Evf_EvTot</v>
      </c>
      <c r="C10" s="9"/>
      <c r="D10" s="14" t="s">
        <v>214</v>
      </c>
      <c r="E10" s="126">
        <v>353773843</v>
      </c>
    </row>
    <row r="11" spans="1:5" x14ac:dyDescent="0.3">
      <c r="A11" s="76"/>
      <c r="B11" s="50"/>
      <c r="C11" s="9"/>
      <c r="D11" s="9"/>
      <c r="E11" s="10"/>
    </row>
    <row r="12" spans="1:5" x14ac:dyDescent="0.3">
      <c r="A12" s="76"/>
      <c r="B12" s="50"/>
      <c r="C12" s="9"/>
      <c r="D12" s="14" t="s">
        <v>426</v>
      </c>
      <c r="E12" s="10"/>
    </row>
    <row r="13" spans="1:5" ht="25.2" x14ac:dyDescent="0.3">
      <c r="A13" s="74" t="s">
        <v>439</v>
      </c>
      <c r="B13" s="50" t="str">
        <f t="shared" si="0"/>
        <v>NoEf_Evf_XFAuk</v>
      </c>
      <c r="C13" s="9" t="s">
        <v>427</v>
      </c>
      <c r="D13" s="9" t="s">
        <v>430</v>
      </c>
      <c r="E13" s="126">
        <v>220591306</v>
      </c>
    </row>
    <row r="14" spans="1:5" ht="25.2" x14ac:dyDescent="0.3">
      <c r="A14" s="74" t="s">
        <v>440</v>
      </c>
      <c r="B14" s="50" t="str">
        <f t="shared" si="0"/>
        <v>NoEf_Evf_XFAust</v>
      </c>
      <c r="C14" s="9" t="s">
        <v>428</v>
      </c>
      <c r="D14" s="9" t="s">
        <v>431</v>
      </c>
      <c r="E14" s="126">
        <v>0</v>
      </c>
    </row>
    <row r="15" spans="1:5" ht="25.2" x14ac:dyDescent="0.3">
      <c r="A15" s="74" t="s">
        <v>441</v>
      </c>
      <c r="B15" s="50" t="str">
        <f t="shared" si="0"/>
        <v>NoEf_Evf_XFAX</v>
      </c>
      <c r="C15" s="9" t="s">
        <v>429</v>
      </c>
      <c r="D15" s="9" t="s">
        <v>432</v>
      </c>
      <c r="E15" s="126">
        <v>3467359</v>
      </c>
    </row>
    <row r="16" spans="1:5" x14ac:dyDescent="0.3">
      <c r="A16" s="74" t="s">
        <v>442</v>
      </c>
      <c r="B16" s="50" t="str">
        <f t="shared" si="0"/>
        <v>NoEf_Evf_XFATot</v>
      </c>
      <c r="C16" s="9"/>
      <c r="D16" s="14" t="s">
        <v>214</v>
      </c>
      <c r="E16" s="126">
        <v>224058665</v>
      </c>
    </row>
    <row r="17" spans="3:5" x14ac:dyDescent="0.3">
      <c r="C17" s="100"/>
      <c r="D17" s="101"/>
      <c r="E17" s="102"/>
    </row>
    <row r="18" spans="3:5" hidden="1" x14ac:dyDescent="0.3">
      <c r="C18" s="100"/>
      <c r="D18" s="100"/>
      <c r="E18" s="93"/>
    </row>
    <row r="19" spans="3:5" hidden="1" x14ac:dyDescent="0.3">
      <c r="C19" s="100"/>
      <c r="D19" s="100"/>
      <c r="E19" s="93"/>
    </row>
    <row r="20" spans="3:5" hidden="1" x14ac:dyDescent="0.3">
      <c r="C20" s="100"/>
      <c r="D20" s="100"/>
      <c r="E20" s="93"/>
    </row>
    <row r="21" spans="3:5" hidden="1" x14ac:dyDescent="0.3">
      <c r="C21" s="100"/>
      <c r="D21" s="100"/>
      <c r="E21" s="93"/>
    </row>
    <row r="22" spans="3:5" hidden="1" x14ac:dyDescent="0.3"/>
    <row r="23" spans="3:5" hidden="1" x14ac:dyDescent="0.3"/>
  </sheetData>
  <mergeCells count="2">
    <mergeCell ref="C3:E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J104"/>
  <sheetViews>
    <sheetView showGridLines="0" topLeftCell="D1" zoomScaleNormal="100" workbookViewId="0">
      <selection activeCell="D1" sqref="D1:F1"/>
    </sheetView>
  </sheetViews>
  <sheetFormatPr defaultColWidth="0" defaultRowHeight="14.4" zeroHeight="1" x14ac:dyDescent="0.3"/>
  <cols>
    <col min="1" max="1" width="12.88671875" hidden="1" customWidth="1"/>
    <col min="2" max="2" width="26" hidden="1" customWidth="1"/>
    <col min="3" max="3" width="26" style="50" hidden="1" customWidth="1"/>
    <col min="4" max="4" width="4.88671875" customWidth="1"/>
    <col min="5" max="5" width="88" bestFit="1" customWidth="1"/>
    <col min="6" max="6" width="13.109375" customWidth="1"/>
    <col min="7" max="7" width="11.88671875" customWidth="1"/>
    <col min="8" max="8" width="9.109375" customWidth="1"/>
    <col min="9" max="10" width="0" hidden="1" customWidth="1"/>
    <col min="11" max="16384" width="9.109375" hidden="1"/>
  </cols>
  <sheetData>
    <row r="1" spans="1:7" x14ac:dyDescent="0.3">
      <c r="D1" s="206" t="s">
        <v>1266</v>
      </c>
      <c r="E1" s="206"/>
      <c r="F1" s="206"/>
    </row>
    <row r="2" spans="1:7" x14ac:dyDescent="0.3"/>
    <row r="3" spans="1:7" ht="23.4" x14ac:dyDescent="0.3">
      <c r="D3" s="209" t="s">
        <v>1011</v>
      </c>
      <c r="E3" s="210"/>
      <c r="F3" s="107"/>
      <c r="G3" s="146"/>
    </row>
    <row r="4" spans="1:7" ht="37.799999999999997" x14ac:dyDescent="0.3">
      <c r="A4" s="48" t="s">
        <v>31</v>
      </c>
      <c r="B4" s="106" t="s">
        <v>228</v>
      </c>
      <c r="C4" s="93"/>
      <c r="D4" s="88"/>
      <c r="E4" s="73"/>
      <c r="F4" s="76" t="s">
        <v>916</v>
      </c>
      <c r="G4" s="147"/>
    </row>
    <row r="5" spans="1:7" x14ac:dyDescent="0.3">
      <c r="D5" s="108" t="s">
        <v>0</v>
      </c>
      <c r="E5" s="82" t="s">
        <v>14</v>
      </c>
      <c r="F5" s="85"/>
      <c r="G5" s="148"/>
    </row>
    <row r="6" spans="1:7" x14ac:dyDescent="0.3">
      <c r="A6" s="2" t="s">
        <v>229</v>
      </c>
      <c r="B6" t="str">
        <f>"NoRe_"&amp;A6&amp;"_"&amp;$B$4</f>
        <v>NoRe_RIkc_nry</v>
      </c>
      <c r="D6" s="88"/>
      <c r="E6" s="104" t="s">
        <v>46</v>
      </c>
      <c r="F6" s="126">
        <v>375487</v>
      </c>
      <c r="G6" s="147"/>
    </row>
    <row r="7" spans="1:7" x14ac:dyDescent="0.3">
      <c r="A7" s="2" t="s">
        <v>230</v>
      </c>
      <c r="B7" s="50" t="str">
        <f t="shared" ref="B7:B70" si="0">"NoRe_"&amp;A7&amp;"_"&amp;$B$4</f>
        <v>NoRe_RIut_nry</v>
      </c>
      <c r="D7" s="88"/>
      <c r="E7" s="73" t="s">
        <v>185</v>
      </c>
      <c r="F7" s="126">
        <v>36382045</v>
      </c>
      <c r="G7" s="147"/>
    </row>
    <row r="8" spans="1:7" x14ac:dyDescent="0.3">
      <c r="A8" s="2" t="s">
        <v>231</v>
      </c>
      <c r="B8" s="50" t="str">
        <f t="shared" si="0"/>
        <v>NoRe_RIb_nry</v>
      </c>
      <c r="D8" s="88"/>
      <c r="E8" s="124" t="s">
        <v>186</v>
      </c>
      <c r="F8" s="126">
        <v>0</v>
      </c>
      <c r="G8" s="147"/>
    </row>
    <row r="9" spans="1:7" x14ac:dyDescent="0.3">
      <c r="A9" s="2" t="s">
        <v>232</v>
      </c>
      <c r="B9" s="50" t="str">
        <f t="shared" si="0"/>
        <v>NoRe_RIo_nry</v>
      </c>
      <c r="D9" s="88"/>
      <c r="E9" s="73" t="s">
        <v>187</v>
      </c>
      <c r="F9" s="126">
        <v>2996168</v>
      </c>
      <c r="G9" s="147"/>
    </row>
    <row r="10" spans="1:7" x14ac:dyDescent="0.3">
      <c r="A10" s="2" t="s">
        <v>235</v>
      </c>
      <c r="B10" s="50" t="str">
        <f t="shared" si="0"/>
        <v>NoRe_RITot_nry</v>
      </c>
      <c r="D10" s="88"/>
      <c r="E10" s="82" t="s">
        <v>188</v>
      </c>
      <c r="F10" s="126">
        <v>6397074</v>
      </c>
      <c r="G10" s="148"/>
    </row>
    <row r="11" spans="1:7" x14ac:dyDescent="0.3">
      <c r="A11" s="2"/>
      <c r="B11" s="50"/>
      <c r="D11" s="88"/>
      <c r="E11" s="73"/>
      <c r="F11" s="75"/>
      <c r="G11" s="147"/>
    </row>
    <row r="12" spans="1:7" x14ac:dyDescent="0.3">
      <c r="A12" s="2"/>
      <c r="B12" s="50"/>
      <c r="D12" s="88"/>
      <c r="E12" s="82" t="s">
        <v>444</v>
      </c>
      <c r="F12" s="75"/>
      <c r="G12" s="148"/>
    </row>
    <row r="13" spans="1:7" x14ac:dyDescent="0.3">
      <c r="A13" s="2" t="s">
        <v>248</v>
      </c>
      <c r="B13" s="50" t="str">
        <f t="shared" si="0"/>
        <v>NoRe_Hvk_nry</v>
      </c>
      <c r="D13" s="88"/>
      <c r="E13" s="19" t="s">
        <v>993</v>
      </c>
      <c r="F13" s="126">
        <v>4418953</v>
      </c>
      <c r="G13" s="149"/>
    </row>
    <row r="14" spans="1:7" x14ac:dyDescent="0.3">
      <c r="A14" s="2" t="s">
        <v>250</v>
      </c>
      <c r="B14" s="50" t="str">
        <f t="shared" si="0"/>
        <v>NoRe_Hrek_nry</v>
      </c>
      <c r="D14" s="88"/>
      <c r="E14" s="19" t="s">
        <v>994</v>
      </c>
      <c r="F14" s="126">
        <v>1605032</v>
      </c>
      <c r="G14" s="149"/>
    </row>
    <row r="15" spans="1:7" x14ac:dyDescent="0.3">
      <c r="A15" s="2" t="s">
        <v>233</v>
      </c>
      <c r="B15" s="50" t="str">
        <f t="shared" si="0"/>
        <v>NoRe_Hak_nry</v>
      </c>
      <c r="D15" s="88"/>
      <c r="E15" s="19" t="s">
        <v>995</v>
      </c>
      <c r="F15" s="126">
        <v>390088</v>
      </c>
      <c r="G15" s="149"/>
    </row>
    <row r="16" spans="1:7" x14ac:dyDescent="0.3">
      <c r="A16" s="2" t="s">
        <v>249</v>
      </c>
      <c r="B16" s="50" t="str">
        <f t="shared" si="0"/>
        <v>NoRe_Hrk_nry</v>
      </c>
      <c r="D16" s="88"/>
      <c r="E16" s="19" t="s">
        <v>996</v>
      </c>
      <c r="F16" s="126">
        <v>0</v>
      </c>
      <c r="G16" s="149"/>
    </row>
    <row r="17" spans="1:7" x14ac:dyDescent="0.3">
      <c r="A17" s="2" t="s">
        <v>251</v>
      </c>
      <c r="B17" s="50" t="str">
        <f t="shared" si="0"/>
        <v>NoRe_Hank_nry</v>
      </c>
      <c r="D17" s="88"/>
      <c r="E17" s="19" t="s">
        <v>997</v>
      </c>
      <c r="F17" s="126">
        <v>-17000</v>
      </c>
      <c r="G17" s="149"/>
    </row>
    <row r="18" spans="1:7" x14ac:dyDescent="0.3">
      <c r="A18" s="2" t="s">
        <v>252</v>
      </c>
      <c r="B18" s="50" t="str">
        <f t="shared" si="0"/>
        <v>NoRe_Hxr_nry</v>
      </c>
      <c r="D18" s="88"/>
      <c r="E18" s="73" t="s">
        <v>189</v>
      </c>
      <c r="F18" s="126">
        <v>256574</v>
      </c>
      <c r="G18" s="147"/>
    </row>
    <row r="19" spans="1:7" x14ac:dyDescent="0.3">
      <c r="A19" s="2" t="s">
        <v>234</v>
      </c>
      <c r="B19" s="50" t="str">
        <f t="shared" si="0"/>
        <v>NoRe_HTot_nry</v>
      </c>
      <c r="D19" s="88"/>
      <c r="E19" s="82" t="s">
        <v>190</v>
      </c>
      <c r="F19" s="126">
        <v>46407348</v>
      </c>
      <c r="G19" s="148"/>
    </row>
    <row r="20" spans="1:7" x14ac:dyDescent="0.3">
      <c r="A20" s="2"/>
      <c r="B20" s="50"/>
      <c r="D20" s="88"/>
      <c r="E20" s="73"/>
      <c r="F20" s="75"/>
      <c r="G20" s="147"/>
    </row>
    <row r="21" spans="1:7" x14ac:dyDescent="0.3">
      <c r="A21" s="2"/>
      <c r="B21" s="50"/>
      <c r="D21" s="88"/>
      <c r="E21" s="82" t="s">
        <v>923</v>
      </c>
      <c r="F21" s="75"/>
      <c r="G21" s="148"/>
    </row>
    <row r="22" spans="1:7" x14ac:dyDescent="0.3">
      <c r="A22" s="2" t="s">
        <v>236</v>
      </c>
      <c r="B22" s="50" t="str">
        <f t="shared" si="0"/>
        <v>NoRe_KTkc_nry</v>
      </c>
      <c r="D22" s="88"/>
      <c r="E22" s="73" t="s">
        <v>46</v>
      </c>
      <c r="F22" s="126">
        <v>161095</v>
      </c>
      <c r="G22" s="147"/>
    </row>
    <row r="23" spans="1:7" x14ac:dyDescent="0.3">
      <c r="A23" s="2" t="s">
        <v>237</v>
      </c>
      <c r="B23" s="50" t="str">
        <f t="shared" si="0"/>
        <v>NoRe_KTut_nry</v>
      </c>
      <c r="D23" s="88"/>
      <c r="E23" s="73" t="s">
        <v>185</v>
      </c>
      <c r="F23" s="126">
        <v>505114</v>
      </c>
      <c r="G23" s="147"/>
    </row>
    <row r="24" spans="1:7" x14ac:dyDescent="0.3">
      <c r="A24" s="2"/>
      <c r="B24" s="50"/>
      <c r="D24" s="88"/>
      <c r="E24" s="73"/>
      <c r="F24" s="75"/>
      <c r="G24" s="147"/>
    </row>
    <row r="25" spans="1:7" x14ac:dyDescent="0.3">
      <c r="A25" s="2"/>
      <c r="B25" s="50"/>
      <c r="D25" s="108" t="s">
        <v>1</v>
      </c>
      <c r="E25" s="82" t="s">
        <v>924</v>
      </c>
      <c r="F25" s="75"/>
      <c r="G25" s="148"/>
    </row>
    <row r="26" spans="1:7" x14ac:dyDescent="0.3">
      <c r="A26" s="2" t="s">
        <v>238</v>
      </c>
      <c r="B26" s="50" t="str">
        <f t="shared" si="0"/>
        <v>NoRe_RUkc_nry</v>
      </c>
      <c r="D26" s="88"/>
      <c r="E26" s="73" t="s">
        <v>191</v>
      </c>
      <c r="F26" s="126">
        <v>2824168</v>
      </c>
      <c r="G26" s="147"/>
    </row>
    <row r="27" spans="1:7" x14ac:dyDescent="0.3">
      <c r="A27" s="2" t="s">
        <v>239</v>
      </c>
      <c r="B27" s="50" t="str">
        <f t="shared" si="0"/>
        <v>NoRe_RUig_nry</v>
      </c>
      <c r="D27" s="88"/>
      <c r="E27" s="73" t="s">
        <v>69</v>
      </c>
      <c r="F27" s="126">
        <v>4438265</v>
      </c>
      <c r="G27" s="147"/>
    </row>
    <row r="28" spans="1:7" x14ac:dyDescent="0.3">
      <c r="A28" s="2" t="s">
        <v>240</v>
      </c>
      <c r="B28" s="50" t="str">
        <f t="shared" si="0"/>
        <v>NoRe_RUuo_nry</v>
      </c>
      <c r="D28" s="90"/>
      <c r="E28" s="91" t="s">
        <v>192</v>
      </c>
      <c r="F28" s="126">
        <v>3834596</v>
      </c>
      <c r="G28" s="147"/>
    </row>
    <row r="29" spans="1:7" x14ac:dyDescent="0.3">
      <c r="A29" s="2" t="s">
        <v>242</v>
      </c>
      <c r="B29" s="50" t="str">
        <f t="shared" si="0"/>
        <v>NoRe_RUur_nry</v>
      </c>
      <c r="D29" s="55"/>
      <c r="E29" s="150" t="s">
        <v>193</v>
      </c>
      <c r="F29" s="126">
        <v>0</v>
      </c>
      <c r="G29" s="147"/>
    </row>
    <row r="30" spans="1:7" x14ac:dyDescent="0.3">
      <c r="A30" s="2" t="s">
        <v>241</v>
      </c>
      <c r="B30" s="50" t="str">
        <f t="shared" si="0"/>
        <v>NoRe_RUek_nry</v>
      </c>
      <c r="D30" s="4"/>
      <c r="E30" s="4" t="s">
        <v>85</v>
      </c>
      <c r="F30" s="126">
        <v>1672448</v>
      </c>
      <c r="G30" s="147"/>
    </row>
    <row r="31" spans="1:7" x14ac:dyDescent="0.3">
      <c r="A31" s="2" t="s">
        <v>243</v>
      </c>
      <c r="B31" s="50" t="str">
        <f t="shared" si="0"/>
        <v>NoRe_RUg_nry</v>
      </c>
      <c r="D31" s="4"/>
      <c r="E31" s="4" t="s">
        <v>194</v>
      </c>
      <c r="F31" s="126">
        <v>1</v>
      </c>
      <c r="G31" s="147"/>
    </row>
    <row r="32" spans="1:7" x14ac:dyDescent="0.3">
      <c r="A32" s="2" t="s">
        <v>244</v>
      </c>
      <c r="B32" s="50" t="str">
        <f t="shared" si="0"/>
        <v>NoRe_RUx_nry</v>
      </c>
      <c r="D32" s="4"/>
      <c r="E32" s="4" t="s">
        <v>195</v>
      </c>
      <c r="F32" s="126">
        <v>471273</v>
      </c>
      <c r="G32" s="147"/>
    </row>
    <row r="33" spans="1:7" x14ac:dyDescent="0.3">
      <c r="A33" s="2" t="s">
        <v>245</v>
      </c>
      <c r="B33" s="50" t="str">
        <f t="shared" si="0"/>
        <v>NoRe_RUTot_nry</v>
      </c>
      <c r="D33" s="4"/>
      <c r="E33" s="7" t="s">
        <v>196</v>
      </c>
      <c r="F33" s="126">
        <v>13240751</v>
      </c>
      <c r="G33" s="148"/>
    </row>
    <row r="34" spans="1:7" x14ac:dyDescent="0.3">
      <c r="A34" s="2"/>
      <c r="B34" s="50" t="str">
        <f t="shared" si="0"/>
        <v>NoRe__nry</v>
      </c>
      <c r="D34" s="4"/>
      <c r="E34" s="4"/>
      <c r="F34" s="6"/>
      <c r="G34" s="147"/>
    </row>
    <row r="35" spans="1:7" x14ac:dyDescent="0.3">
      <c r="A35" s="2"/>
      <c r="B35" s="50" t="str">
        <f t="shared" si="0"/>
        <v>NoRe__nry</v>
      </c>
      <c r="D35" s="4"/>
      <c r="E35" s="7" t="s">
        <v>925</v>
      </c>
      <c r="F35" s="6"/>
      <c r="G35" s="148"/>
    </row>
    <row r="36" spans="1:7" x14ac:dyDescent="0.3">
      <c r="A36" s="2" t="s">
        <v>246</v>
      </c>
      <c r="B36" s="50" t="str">
        <f t="shared" si="0"/>
        <v>NoRe_STkc_nry</v>
      </c>
      <c r="D36" s="4"/>
      <c r="E36" s="4" t="s">
        <v>191</v>
      </c>
      <c r="F36" s="126">
        <v>145977</v>
      </c>
      <c r="G36" s="147"/>
    </row>
    <row r="37" spans="1:7" x14ac:dyDescent="0.3">
      <c r="A37" s="2" t="s">
        <v>247</v>
      </c>
      <c r="B37" s="50" t="str">
        <f t="shared" si="0"/>
        <v>NoRe_STig_nry</v>
      </c>
      <c r="D37" s="4"/>
      <c r="E37" s="4" t="s">
        <v>69</v>
      </c>
      <c r="F37" s="126">
        <v>1586390</v>
      </c>
      <c r="G37" s="147"/>
    </row>
    <row r="38" spans="1:7" x14ac:dyDescent="0.3">
      <c r="A38" s="2"/>
      <c r="B38" s="50" t="str">
        <f t="shared" si="0"/>
        <v>NoRe__nry</v>
      </c>
      <c r="D38" s="4"/>
      <c r="E38" s="4"/>
      <c r="F38" s="6"/>
      <c r="G38" s="147"/>
    </row>
    <row r="39" spans="1:7" x14ac:dyDescent="0.3">
      <c r="A39" s="2"/>
      <c r="B39" s="50" t="str">
        <f t="shared" si="0"/>
        <v>NoRe__nry</v>
      </c>
      <c r="D39" s="7" t="s">
        <v>3</v>
      </c>
      <c r="E39" s="7" t="s">
        <v>926</v>
      </c>
      <c r="F39" s="6"/>
      <c r="G39" s="148"/>
    </row>
    <row r="40" spans="1:7" x14ac:dyDescent="0.3">
      <c r="A40" s="2" t="s">
        <v>253</v>
      </c>
      <c r="B40" s="50" t="str">
        <f t="shared" si="0"/>
        <v>NoRe_GPvd_nry</v>
      </c>
      <c r="D40" s="4"/>
      <c r="E40" s="4" t="s">
        <v>197</v>
      </c>
      <c r="F40" s="126">
        <v>11245648</v>
      </c>
      <c r="G40" s="147"/>
    </row>
    <row r="41" spans="1:7" x14ac:dyDescent="0.3">
      <c r="A41" s="2" t="s">
        <v>254</v>
      </c>
      <c r="B41" s="50" t="str">
        <f t="shared" si="0"/>
        <v>NoRe_GPb_nry</v>
      </c>
      <c r="D41" s="4"/>
      <c r="E41" s="4" t="s">
        <v>198</v>
      </c>
      <c r="F41" s="126">
        <v>3318635</v>
      </c>
      <c r="G41" s="147"/>
    </row>
    <row r="42" spans="1:7" x14ac:dyDescent="0.3">
      <c r="A42" s="2" t="s">
        <v>965</v>
      </c>
      <c r="B42" s="50" t="str">
        <f t="shared" si="0"/>
        <v>NoRe_GPl_nry</v>
      </c>
      <c r="D42" s="4"/>
      <c r="E42" s="4" t="s">
        <v>199</v>
      </c>
      <c r="F42" s="126">
        <v>4152961</v>
      </c>
      <c r="G42" s="147"/>
    </row>
    <row r="43" spans="1:7" x14ac:dyDescent="0.3">
      <c r="A43" s="2" t="s">
        <v>255</v>
      </c>
      <c r="B43" s="50" t="str">
        <f t="shared" si="0"/>
        <v>NoRe_GPg_nry</v>
      </c>
      <c r="D43" s="4"/>
      <c r="E43" s="4" t="s">
        <v>200</v>
      </c>
      <c r="F43" s="126">
        <v>2364655</v>
      </c>
      <c r="G43" s="147"/>
    </row>
    <row r="44" spans="1:7" x14ac:dyDescent="0.3">
      <c r="A44" s="2" t="s">
        <v>256</v>
      </c>
      <c r="B44" s="50" t="str">
        <f t="shared" si="0"/>
        <v>NoRe_GPx_nry</v>
      </c>
      <c r="D44" s="4"/>
      <c r="E44" s="4" t="s">
        <v>201</v>
      </c>
      <c r="F44" s="126">
        <v>5740334</v>
      </c>
      <c r="G44" s="147"/>
    </row>
    <row r="45" spans="1:7" x14ac:dyDescent="0.3">
      <c r="A45" s="2" t="s">
        <v>257</v>
      </c>
      <c r="B45" s="50" t="str">
        <f t="shared" si="0"/>
        <v>NoRe_GPTot_nry</v>
      </c>
      <c r="D45" s="4"/>
      <c r="E45" s="7" t="s">
        <v>202</v>
      </c>
      <c r="F45" s="126">
        <v>26822228</v>
      </c>
      <c r="G45" s="148"/>
    </row>
    <row r="46" spans="1:7" x14ac:dyDescent="0.3">
      <c r="A46" s="2"/>
      <c r="B46" s="50"/>
      <c r="D46" s="4"/>
      <c r="E46" s="4"/>
      <c r="F46" s="6"/>
      <c r="G46" s="147"/>
    </row>
    <row r="47" spans="1:7" x14ac:dyDescent="0.3">
      <c r="A47" s="2"/>
      <c r="B47" s="50"/>
      <c r="D47" s="7" t="s">
        <v>5</v>
      </c>
      <c r="E47" s="7" t="s">
        <v>21</v>
      </c>
      <c r="F47" s="6"/>
      <c r="G47" s="148"/>
    </row>
    <row r="48" spans="1:7" x14ac:dyDescent="0.3">
      <c r="A48" s="2" t="s">
        <v>258</v>
      </c>
      <c r="B48" s="50" t="str">
        <f t="shared" si="0"/>
        <v>NoRe_KUr_nry</v>
      </c>
      <c r="D48" s="4"/>
      <c r="E48" s="124" t="s">
        <v>203</v>
      </c>
      <c r="F48" s="126">
        <v>0</v>
      </c>
      <c r="G48" s="147"/>
    </row>
    <row r="49" spans="1:7" x14ac:dyDescent="0.3">
      <c r="A49" s="2" t="s">
        <v>259</v>
      </c>
      <c r="B49" s="50" t="str">
        <f t="shared" si="0"/>
        <v>NoRe_KUut_nry</v>
      </c>
      <c r="D49" s="4"/>
      <c r="E49" s="4" t="s">
        <v>204</v>
      </c>
      <c r="F49" s="126">
        <v>-150528</v>
      </c>
      <c r="G49" s="147"/>
    </row>
    <row r="50" spans="1:7" x14ac:dyDescent="0.3">
      <c r="A50" s="2" t="s">
        <v>260</v>
      </c>
      <c r="B50" s="50" t="str">
        <f t="shared" si="0"/>
        <v>NoRe_KUo_nry</v>
      </c>
      <c r="D50" s="4"/>
      <c r="E50" s="4" t="s">
        <v>187</v>
      </c>
      <c r="F50" s="126">
        <v>1365334</v>
      </c>
      <c r="G50" s="147"/>
    </row>
    <row r="51" spans="1:7" x14ac:dyDescent="0.3">
      <c r="A51" s="2" t="s">
        <v>261</v>
      </c>
      <c r="B51" s="50" t="str">
        <f t="shared" si="0"/>
        <v>NoRe_KUak_nry</v>
      </c>
      <c r="D51" s="4"/>
      <c r="E51" s="4" t="s">
        <v>51</v>
      </c>
      <c r="F51" s="126">
        <v>3124838</v>
      </c>
      <c r="G51" s="147"/>
    </row>
    <row r="52" spans="1:7" x14ac:dyDescent="0.3">
      <c r="A52" s="2" t="s">
        <v>262</v>
      </c>
      <c r="B52" s="50" t="str">
        <f t="shared" si="0"/>
        <v>NoRe_KUi_nry</v>
      </c>
      <c r="D52" s="4"/>
      <c r="E52" s="4" t="s">
        <v>57</v>
      </c>
      <c r="F52" s="126">
        <v>-3527</v>
      </c>
      <c r="G52" s="147"/>
    </row>
    <row r="53" spans="1:7" x14ac:dyDescent="0.3">
      <c r="A53" s="2" t="s">
        <v>263</v>
      </c>
      <c r="B53" s="50" t="str">
        <f t="shared" si="0"/>
        <v>NoRe_KUv_nry</v>
      </c>
      <c r="D53" s="4"/>
      <c r="E53" s="4" t="s">
        <v>205</v>
      </c>
      <c r="F53" s="126">
        <v>1981310</v>
      </c>
      <c r="G53" s="147"/>
    </row>
    <row r="54" spans="1:7" x14ac:dyDescent="0.3">
      <c r="A54" s="2" t="s">
        <v>264</v>
      </c>
      <c r="B54" s="50" t="str">
        <f t="shared" si="0"/>
        <v>NoRe_KUfi_nry</v>
      </c>
      <c r="D54" s="4"/>
      <c r="E54" s="4" t="s">
        <v>206</v>
      </c>
      <c r="F54" s="126">
        <v>1974718</v>
      </c>
      <c r="G54" s="147"/>
    </row>
    <row r="55" spans="1:7" x14ac:dyDescent="0.3">
      <c r="A55" s="2" t="s">
        <v>265</v>
      </c>
      <c r="B55" s="50" t="str">
        <f t="shared" si="0"/>
        <v>NoRe_KUatp_nry</v>
      </c>
      <c r="D55" s="4"/>
      <c r="E55" s="4" t="s">
        <v>54</v>
      </c>
      <c r="F55" s="126">
        <v>4221374</v>
      </c>
      <c r="G55" s="147"/>
    </row>
    <row r="56" spans="1:7" x14ac:dyDescent="0.3">
      <c r="A56" s="2" t="s">
        <v>266</v>
      </c>
      <c r="B56" s="50" t="str">
        <f t="shared" si="0"/>
        <v>NoRe_KUip_nry</v>
      </c>
      <c r="D56" s="4"/>
      <c r="E56" s="4" t="s">
        <v>70</v>
      </c>
      <c r="F56" s="126">
        <v>-4289693</v>
      </c>
      <c r="G56" s="147"/>
    </row>
    <row r="57" spans="1:7" x14ac:dyDescent="0.3">
      <c r="A57" s="2" t="s">
        <v>267</v>
      </c>
      <c r="B57" s="50" t="str">
        <f t="shared" si="0"/>
        <v>NoRe_KUxa_nry</v>
      </c>
      <c r="D57" s="4"/>
      <c r="E57" s="4" t="s">
        <v>207</v>
      </c>
      <c r="F57" s="126">
        <v>735103</v>
      </c>
      <c r="G57" s="147"/>
    </row>
    <row r="58" spans="1:7" x14ac:dyDescent="0.3">
      <c r="A58" s="2" t="s">
        <v>268</v>
      </c>
      <c r="B58" s="50" t="str">
        <f t="shared" si="0"/>
        <v>NoRe_KUuo_nry</v>
      </c>
      <c r="D58" s="4"/>
      <c r="E58" s="4" t="s">
        <v>192</v>
      </c>
      <c r="F58" s="126">
        <v>3422588</v>
      </c>
      <c r="G58" s="147"/>
    </row>
    <row r="59" spans="1:7" x14ac:dyDescent="0.3">
      <c r="A59" s="2" t="s">
        <v>269</v>
      </c>
      <c r="B59" s="50" t="str">
        <f t="shared" si="0"/>
        <v>NoRe_KUxp_nry</v>
      </c>
      <c r="D59" s="4"/>
      <c r="E59" s="4" t="s">
        <v>208</v>
      </c>
      <c r="F59" s="126">
        <v>34291</v>
      </c>
      <c r="G59" s="147"/>
    </row>
    <row r="60" spans="1:7" x14ac:dyDescent="0.3">
      <c r="A60" s="2" t="s">
        <v>270</v>
      </c>
      <c r="B60" s="50" t="str">
        <f t="shared" si="0"/>
        <v>NoRe_KUTot_nry</v>
      </c>
      <c r="D60" s="4"/>
      <c r="E60" s="7" t="s">
        <v>209</v>
      </c>
      <c r="F60" s="126">
        <v>12415806</v>
      </c>
      <c r="G60" s="148"/>
    </row>
    <row r="61" spans="1:7" x14ac:dyDescent="0.3">
      <c r="A61" s="2"/>
      <c r="B61" s="50"/>
      <c r="D61" s="4"/>
      <c r="E61" s="4"/>
      <c r="F61" s="6"/>
      <c r="G61" s="147"/>
    </row>
    <row r="62" spans="1:7" x14ac:dyDescent="0.3">
      <c r="A62" s="2"/>
      <c r="B62" s="50"/>
      <c r="D62" s="7" t="s">
        <v>7</v>
      </c>
      <c r="E62" s="7" t="s">
        <v>23</v>
      </c>
      <c r="F62" s="6"/>
      <c r="G62" s="148"/>
    </row>
    <row r="63" spans="1:7" x14ac:dyDescent="0.3">
      <c r="A63" s="2"/>
      <c r="B63" s="50"/>
      <c r="D63" s="4"/>
      <c r="E63" s="72" t="s">
        <v>210</v>
      </c>
      <c r="F63" s="42"/>
      <c r="G63" s="148"/>
    </row>
    <row r="64" spans="1:7" x14ac:dyDescent="0.3">
      <c r="A64" s="2" t="s">
        <v>271</v>
      </c>
      <c r="B64" s="50" t="str">
        <f t="shared" si="0"/>
        <v>NoRe_UPAd_nry</v>
      </c>
      <c r="D64" s="4"/>
      <c r="E64" s="4" t="s">
        <v>211</v>
      </c>
      <c r="F64" s="126">
        <v>355592</v>
      </c>
      <c r="G64" s="147"/>
    </row>
    <row r="65" spans="1:7" x14ac:dyDescent="0.3">
      <c r="A65" s="2" t="s">
        <v>272</v>
      </c>
      <c r="B65" s="50" t="str">
        <f t="shared" si="0"/>
        <v>NoRe_UPAb_nry</v>
      </c>
      <c r="D65" s="4"/>
      <c r="E65" s="4" t="s">
        <v>212</v>
      </c>
      <c r="F65" s="126">
        <v>81380</v>
      </c>
      <c r="G65" s="147"/>
    </row>
    <row r="66" spans="1:7" x14ac:dyDescent="0.3">
      <c r="A66" s="2" t="s">
        <v>273</v>
      </c>
      <c r="B66" s="50" t="str">
        <f t="shared" si="0"/>
        <v>NoRe_UPAsrl_nry</v>
      </c>
      <c r="D66" s="4"/>
      <c r="E66" s="4" t="s">
        <v>213</v>
      </c>
      <c r="F66" s="126">
        <v>11437</v>
      </c>
      <c r="G66" s="147"/>
    </row>
    <row r="67" spans="1:7" x14ac:dyDescent="0.3">
      <c r="A67" s="2" t="s">
        <v>279</v>
      </c>
      <c r="B67" s="50" t="str">
        <f t="shared" si="0"/>
        <v>NoRe_UPATotD_nry</v>
      </c>
      <c r="D67" s="4"/>
      <c r="E67" s="69" t="s">
        <v>214</v>
      </c>
      <c r="F67" s="126">
        <v>448408</v>
      </c>
      <c r="G67" s="148"/>
    </row>
    <row r="68" spans="1:7" x14ac:dyDescent="0.3">
      <c r="A68" s="2"/>
      <c r="B68" s="50"/>
      <c r="D68" s="4"/>
      <c r="E68" s="4"/>
      <c r="F68" s="6"/>
      <c r="G68" s="147"/>
    </row>
    <row r="69" spans="1:7" x14ac:dyDescent="0.3">
      <c r="A69" s="2"/>
      <c r="B69" s="50"/>
      <c r="D69" s="4"/>
      <c r="E69" s="7" t="s">
        <v>927</v>
      </c>
      <c r="F69" s="6"/>
      <c r="G69" s="148"/>
    </row>
    <row r="70" spans="1:7" x14ac:dyDescent="0.3">
      <c r="A70" s="2" t="s">
        <v>275</v>
      </c>
      <c r="B70" s="50" t="str">
        <f t="shared" si="0"/>
        <v>NoRe_UPAl_nry</v>
      </c>
      <c r="D70" s="4"/>
      <c r="E70" s="4" t="s">
        <v>215</v>
      </c>
      <c r="F70" s="126">
        <v>18120388</v>
      </c>
      <c r="G70" s="147"/>
    </row>
    <row r="71" spans="1:7" x14ac:dyDescent="0.3">
      <c r="A71" s="2" t="s">
        <v>276</v>
      </c>
      <c r="B71" s="50" t="str">
        <f t="shared" ref="B71:B87" si="1">"NoRe_"&amp;A71&amp;"_"&amp;$B$4</f>
        <v>NoRe_UPAp_nry</v>
      </c>
      <c r="D71" s="4"/>
      <c r="E71" s="4" t="s">
        <v>216</v>
      </c>
      <c r="F71" s="126">
        <v>2164254</v>
      </c>
      <c r="G71" s="147"/>
    </row>
    <row r="72" spans="1:7" x14ac:dyDescent="0.3">
      <c r="A72" s="2" t="s">
        <v>277</v>
      </c>
      <c r="B72" s="50" t="str">
        <f t="shared" si="1"/>
        <v>NoRe_UPAuss_nry</v>
      </c>
      <c r="D72" s="4"/>
      <c r="E72" s="4" t="s">
        <v>217</v>
      </c>
      <c r="F72" s="126">
        <v>3026381</v>
      </c>
      <c r="G72" s="147"/>
    </row>
    <row r="73" spans="1:7" x14ac:dyDescent="0.3">
      <c r="A73" s="2" t="s">
        <v>274</v>
      </c>
      <c r="B73" s="50" t="str">
        <f t="shared" si="1"/>
        <v>NoRe_UPATot_nry</v>
      </c>
      <c r="D73" s="4"/>
      <c r="E73" s="80" t="s">
        <v>214</v>
      </c>
      <c r="F73" s="126">
        <v>23311026</v>
      </c>
      <c r="G73" s="148"/>
    </row>
    <row r="74" spans="1:7" x14ac:dyDescent="0.3">
      <c r="A74" s="2" t="s">
        <v>278</v>
      </c>
      <c r="B74" s="50" t="str">
        <f t="shared" si="1"/>
        <v>NoRe_UPAX_nry</v>
      </c>
      <c r="D74" s="4"/>
      <c r="E74" s="4" t="s">
        <v>218</v>
      </c>
      <c r="F74" s="126">
        <v>14015136</v>
      </c>
      <c r="G74" s="147"/>
    </row>
    <row r="75" spans="1:7" x14ac:dyDescent="0.3">
      <c r="A75" s="2" t="s">
        <v>280</v>
      </c>
      <c r="B75" s="50" t="str">
        <f t="shared" si="1"/>
        <v>NoRe_UPATotpa_nry</v>
      </c>
      <c r="D75" s="4"/>
      <c r="E75" s="7" t="s">
        <v>219</v>
      </c>
      <c r="F75" s="126">
        <v>37774571</v>
      </c>
      <c r="G75" s="148"/>
    </row>
    <row r="76" spans="1:7" x14ac:dyDescent="0.3">
      <c r="A76" s="2"/>
      <c r="B76" s="50"/>
      <c r="D76" s="4"/>
      <c r="E76" s="4"/>
      <c r="F76" s="6"/>
      <c r="G76" s="147"/>
    </row>
    <row r="77" spans="1:7" x14ac:dyDescent="0.3">
      <c r="A77" s="2"/>
      <c r="B77" s="50"/>
      <c r="D77" s="61" t="s">
        <v>11</v>
      </c>
      <c r="E77" s="7" t="s">
        <v>27</v>
      </c>
      <c r="F77" s="6"/>
      <c r="G77" s="148"/>
    </row>
    <row r="78" spans="1:7" x14ac:dyDescent="0.3">
      <c r="A78" s="2" t="s">
        <v>281</v>
      </c>
      <c r="B78" s="50" t="str">
        <f t="shared" si="1"/>
        <v>NoRe_RKVa_nry</v>
      </c>
      <c r="D78" s="4"/>
      <c r="E78" s="4" t="s">
        <v>221</v>
      </c>
      <c r="F78" s="126">
        <v>192684</v>
      </c>
      <c r="G78" s="147"/>
    </row>
    <row r="79" spans="1:7" x14ac:dyDescent="0.3">
      <c r="A79" s="2" t="s">
        <v>282</v>
      </c>
      <c r="B79" s="50" t="str">
        <f t="shared" si="1"/>
        <v>NoRe_RKVt_nry</v>
      </c>
      <c r="D79" s="4"/>
      <c r="E79" s="4" t="s">
        <v>220</v>
      </c>
      <c r="F79" s="126">
        <v>10757833</v>
      </c>
      <c r="G79" s="147"/>
    </row>
    <row r="80" spans="1:7" x14ac:dyDescent="0.3">
      <c r="A80" s="2" t="s">
        <v>283</v>
      </c>
      <c r="B80" s="50" t="str">
        <f t="shared" si="1"/>
        <v>NoRe_RKVTot_nry</v>
      </c>
      <c r="D80" s="4"/>
      <c r="E80" s="7" t="s">
        <v>222</v>
      </c>
      <c r="F80" s="126">
        <v>10950518</v>
      </c>
      <c r="G80" s="148"/>
    </row>
    <row r="81" spans="1:10" x14ac:dyDescent="0.3">
      <c r="A81" s="2"/>
      <c r="B81" s="50"/>
      <c r="D81" s="4"/>
      <c r="E81" s="4"/>
      <c r="F81" s="6"/>
      <c r="G81" s="147"/>
    </row>
    <row r="82" spans="1:10" x14ac:dyDescent="0.3">
      <c r="A82" s="2"/>
      <c r="B82" s="50"/>
      <c r="D82" s="7" t="s">
        <v>13</v>
      </c>
      <c r="E82" s="7" t="s">
        <v>30</v>
      </c>
      <c r="F82" s="6"/>
      <c r="G82" s="148"/>
    </row>
    <row r="83" spans="1:10" x14ac:dyDescent="0.3">
      <c r="A83" s="2" t="s">
        <v>284</v>
      </c>
      <c r="B83" s="50" t="str">
        <f t="shared" si="1"/>
        <v>NoRe_SKb_nry</v>
      </c>
      <c r="D83" s="4"/>
      <c r="E83" s="4" t="s">
        <v>223</v>
      </c>
      <c r="F83" s="126">
        <v>6350091</v>
      </c>
      <c r="G83" s="147"/>
    </row>
    <row r="84" spans="1:10" x14ac:dyDescent="0.3">
      <c r="A84" s="2" t="s">
        <v>285</v>
      </c>
      <c r="B84" s="50" t="str">
        <f t="shared" si="1"/>
        <v>NoRe_SKu_nry</v>
      </c>
      <c r="D84" s="4"/>
      <c r="E84" s="4" t="s">
        <v>224</v>
      </c>
      <c r="F84" s="126">
        <v>-338</v>
      </c>
      <c r="G84" s="147"/>
    </row>
    <row r="85" spans="1:10" x14ac:dyDescent="0.3">
      <c r="A85" s="2" t="s">
        <v>286</v>
      </c>
      <c r="B85" s="50" t="str">
        <f t="shared" si="1"/>
        <v>NoRe_SKe_nry</v>
      </c>
      <c r="D85" s="4"/>
      <c r="E85" s="4" t="s">
        <v>225</v>
      </c>
      <c r="F85" s="126">
        <v>-370564</v>
      </c>
      <c r="G85" s="147"/>
    </row>
    <row r="86" spans="1:10" x14ac:dyDescent="0.3">
      <c r="A86" s="2" t="s">
        <v>287</v>
      </c>
      <c r="B86" s="50" t="str">
        <f t="shared" si="1"/>
        <v>NoRe_SKn_nry</v>
      </c>
      <c r="D86" s="4"/>
      <c r="E86" s="4" t="s">
        <v>226</v>
      </c>
      <c r="F86" s="126">
        <v>24434</v>
      </c>
      <c r="G86" s="147"/>
    </row>
    <row r="87" spans="1:10" x14ac:dyDescent="0.3">
      <c r="A87" s="2" t="s">
        <v>966</v>
      </c>
      <c r="B87" s="50" t="str">
        <f t="shared" si="1"/>
        <v>NoRe_SKTot_nry</v>
      </c>
      <c r="D87" s="4"/>
      <c r="E87" s="7" t="s">
        <v>227</v>
      </c>
      <c r="F87" s="126">
        <v>6003621</v>
      </c>
      <c r="G87" s="148"/>
    </row>
    <row r="88" spans="1:10" x14ac:dyDescent="0.3">
      <c r="C88"/>
    </row>
    <row r="89" spans="1:10" ht="50.4" x14ac:dyDescent="0.3">
      <c r="A89" s="48" t="s">
        <v>31</v>
      </c>
      <c r="B89" s="52" t="s">
        <v>297</v>
      </c>
      <c r="C89" s="52" t="s">
        <v>298</v>
      </c>
      <c r="D89" s="73"/>
      <c r="E89" s="78"/>
      <c r="F89" s="76" t="s">
        <v>905</v>
      </c>
      <c r="G89" s="76" t="s">
        <v>906</v>
      </c>
    </row>
    <row r="90" spans="1:10" s="50" customFormat="1" x14ac:dyDescent="0.3">
      <c r="A90" s="48"/>
      <c r="B90" s="54"/>
      <c r="C90" s="54"/>
      <c r="D90" s="73"/>
      <c r="E90" s="78" t="s">
        <v>1014</v>
      </c>
      <c r="F90" s="76"/>
      <c r="G90" s="76"/>
    </row>
    <row r="91" spans="1:10" x14ac:dyDescent="0.3">
      <c r="A91" s="51" t="s">
        <v>291</v>
      </c>
      <c r="B91" s="105" t="str">
        <f>"NoRd_"&amp;$A91&amp;"_"&amp;B$89</f>
        <v>NoRd_Di_LY</v>
      </c>
      <c r="C91" s="105" t="str">
        <f>"NoRd_"&amp;$A91&amp;"_"&amp;C$89</f>
        <v>NoRd_Di_SY</v>
      </c>
      <c r="D91" s="73" t="s">
        <v>0</v>
      </c>
      <c r="E91" s="73" t="s">
        <v>211</v>
      </c>
      <c r="F91" s="126">
        <v>69370</v>
      </c>
      <c r="G91" s="126">
        <v>22715</v>
      </c>
    </row>
    <row r="92" spans="1:10" x14ac:dyDescent="0.3">
      <c r="A92" s="51" t="s">
        <v>292</v>
      </c>
      <c r="B92" s="105" t="str">
        <f t="shared" ref="B92:C93" si="2">"NoRd_"&amp;$A92&amp;"_"&amp;B$89</f>
        <v>NoRd_Be_LY</v>
      </c>
      <c r="C92" s="105" t="str">
        <f t="shared" si="2"/>
        <v>NoRd_Be_SY</v>
      </c>
      <c r="D92" s="73" t="s">
        <v>1</v>
      </c>
      <c r="E92" s="73" t="s">
        <v>212</v>
      </c>
      <c r="F92" s="126">
        <v>806061</v>
      </c>
      <c r="G92" s="126">
        <v>329825</v>
      </c>
    </row>
    <row r="93" spans="1:10" x14ac:dyDescent="0.3">
      <c r="A93" s="51" t="s">
        <v>293</v>
      </c>
      <c r="B93" s="105" t="str">
        <f t="shared" si="2"/>
        <v>NoRd_Re_LY</v>
      </c>
      <c r="C93" s="105" t="str">
        <f t="shared" si="2"/>
        <v>NoRd_Re_SY</v>
      </c>
      <c r="D93" s="73" t="s">
        <v>2</v>
      </c>
      <c r="E93" s="73" t="s">
        <v>288</v>
      </c>
      <c r="F93" s="126">
        <v>671312</v>
      </c>
      <c r="G93" s="73"/>
      <c r="J93" s="50"/>
    </row>
    <row r="94" spans="1:10" x14ac:dyDescent="0.3">
      <c r="A94" s="51"/>
      <c r="D94" s="73"/>
      <c r="E94" s="73"/>
      <c r="F94" s="73"/>
      <c r="G94" s="73"/>
      <c r="J94" s="50"/>
    </row>
    <row r="95" spans="1:10" x14ac:dyDescent="0.3">
      <c r="A95" s="51"/>
      <c r="D95" s="73"/>
      <c r="E95" s="82" t="s">
        <v>289</v>
      </c>
      <c r="F95" s="73"/>
      <c r="G95" s="73"/>
    </row>
    <row r="96" spans="1:10" ht="25.2" x14ac:dyDescent="0.3">
      <c r="A96" s="51" t="s">
        <v>294</v>
      </c>
      <c r="C96" s="50" t="str">
        <f>"NoRd_"&amp;A96&amp;"_"&amp;$C$98</f>
        <v>NoRd_ReTot_Rev</v>
      </c>
      <c r="D96" s="73" t="s">
        <v>3</v>
      </c>
      <c r="E96" s="28" t="s">
        <v>296</v>
      </c>
      <c r="F96" s="73"/>
      <c r="G96" s="126">
        <v>64322</v>
      </c>
    </row>
    <row r="97" spans="1:8" x14ac:dyDescent="0.3">
      <c r="A97" s="51" t="s">
        <v>295</v>
      </c>
      <c r="C97" s="50" t="str">
        <f>"NoRd_"&amp;A97&amp;"_"&amp;$C$98</f>
        <v>NoRd_ReX_Rev</v>
      </c>
      <c r="D97" s="73" t="s">
        <v>4</v>
      </c>
      <c r="E97" s="73" t="s">
        <v>290</v>
      </c>
      <c r="F97" s="73"/>
      <c r="G97" s="126">
        <v>23898</v>
      </c>
      <c r="H97" s="50"/>
    </row>
    <row r="98" spans="1:8" x14ac:dyDescent="0.3">
      <c r="C98" s="52" t="s">
        <v>904</v>
      </c>
      <c r="H98" s="50"/>
    </row>
    <row r="99" spans="1:8" hidden="1" x14ac:dyDescent="0.3">
      <c r="H99" s="50"/>
    </row>
    <row r="100" spans="1:8" hidden="1" x14ac:dyDescent="0.3">
      <c r="H100" s="50"/>
    </row>
    <row r="101" spans="1:8" hidden="1" x14ac:dyDescent="0.3">
      <c r="H101" s="50"/>
    </row>
    <row r="102" spans="1:8" hidden="1" x14ac:dyDescent="0.3">
      <c r="H102" s="50"/>
    </row>
    <row r="103" spans="1:8" hidden="1" x14ac:dyDescent="0.3">
      <c r="H103" s="50"/>
    </row>
    <row r="104" spans="1:8" hidden="1" x14ac:dyDescent="0.3">
      <c r="H104" s="50"/>
    </row>
  </sheetData>
  <mergeCells count="2">
    <mergeCell ref="D3:E3"/>
    <mergeCell ref="D1:F1"/>
  </mergeCells>
  <hyperlinks>
    <hyperlink ref="D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>
    <oddHeader>&amp;C&amp;G</oddHeader>
  </headerFooter>
  <rowBreaks count="1" manualBreakCount="1">
    <brk id="61" min="3" max="6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42"/>
  <sheetViews>
    <sheetView showGridLines="0" topLeftCell="C1" zoomScaleNormal="100" workbookViewId="0">
      <selection activeCell="C1" sqref="C1:E1"/>
    </sheetView>
  </sheetViews>
  <sheetFormatPr defaultColWidth="0" defaultRowHeight="14.4" zeroHeight="1" x14ac:dyDescent="0.3"/>
  <cols>
    <col min="1" max="1" width="12.88671875" style="50" hidden="1" customWidth="1"/>
    <col min="2" max="2" width="18" style="50" hidden="1" customWidth="1"/>
    <col min="3" max="3" width="4" customWidth="1"/>
    <col min="4" max="4" width="4.109375" customWidth="1"/>
    <col min="5" max="5" width="91.33203125" bestFit="1" customWidth="1"/>
    <col min="6" max="6" width="16.88671875" customWidth="1"/>
    <col min="7" max="7" width="7.109375" customWidth="1"/>
    <col min="8" max="16384" width="7.109375" hidden="1"/>
  </cols>
  <sheetData>
    <row r="1" spans="1:7" x14ac:dyDescent="0.3">
      <c r="C1" s="206" t="s">
        <v>1266</v>
      </c>
      <c r="D1" s="206"/>
      <c r="E1" s="206"/>
    </row>
    <row r="2" spans="1:7" x14ac:dyDescent="0.3"/>
    <row r="3" spans="1:7" ht="23.4" x14ac:dyDescent="0.3">
      <c r="C3" s="211" t="s">
        <v>1012</v>
      </c>
      <c r="D3" s="212"/>
      <c r="E3" s="213"/>
      <c r="F3" s="20"/>
    </row>
    <row r="4" spans="1:7" ht="25.2" x14ac:dyDescent="0.3">
      <c r="A4" s="12" t="s">
        <v>31</v>
      </c>
      <c r="B4" s="51" t="s">
        <v>312</v>
      </c>
      <c r="C4" s="46"/>
      <c r="D4" s="46"/>
      <c r="E4" s="4"/>
      <c r="F4" s="63" t="s">
        <v>840</v>
      </c>
    </row>
    <row r="5" spans="1:7" x14ac:dyDescent="0.3">
      <c r="A5" s="74"/>
      <c r="C5" s="65" t="s">
        <v>2</v>
      </c>
      <c r="D5" s="68"/>
      <c r="E5" s="7" t="s">
        <v>46</v>
      </c>
      <c r="F5" s="4"/>
    </row>
    <row r="6" spans="1:7" x14ac:dyDescent="0.3">
      <c r="A6" s="74" t="s">
        <v>313</v>
      </c>
      <c r="B6" s="120" t="str">
        <f>"NoBt_"&amp;$B$4&amp;"_"&amp;A6</f>
        <v>NoBt_NB_TOC</v>
      </c>
      <c r="C6" s="65"/>
      <c r="D6" s="68"/>
      <c r="E6" s="4" t="s">
        <v>299</v>
      </c>
      <c r="F6" s="126">
        <v>284839168</v>
      </c>
    </row>
    <row r="7" spans="1:7" x14ac:dyDescent="0.3">
      <c r="A7" s="74" t="s">
        <v>314</v>
      </c>
      <c r="B7" s="120" t="str">
        <f t="shared" ref="B7:B8" si="0">"NoBt_"&amp;$B$4&amp;"_"&amp;A7</f>
        <v>NoBt_NB_TK</v>
      </c>
      <c r="C7" s="82"/>
      <c r="D7" s="82"/>
      <c r="E7" s="73" t="s">
        <v>300</v>
      </c>
      <c r="F7" s="126">
        <v>120308432</v>
      </c>
    </row>
    <row r="8" spans="1:7" x14ac:dyDescent="0.3">
      <c r="A8" s="74" t="s">
        <v>315</v>
      </c>
      <c r="B8" s="120" t="str">
        <f t="shared" si="0"/>
        <v>NoBt_NB_TKCTot</v>
      </c>
      <c r="C8" s="82"/>
      <c r="D8" s="82"/>
      <c r="E8" s="82" t="s">
        <v>301</v>
      </c>
      <c r="F8" s="126">
        <v>405147598</v>
      </c>
    </row>
    <row r="9" spans="1:7" x14ac:dyDescent="0.3">
      <c r="A9" s="75"/>
      <c r="C9" s="82"/>
      <c r="D9" s="82"/>
      <c r="E9" s="73"/>
      <c r="F9" s="75"/>
    </row>
    <row r="10" spans="1:7" s="50" customFormat="1" x14ac:dyDescent="0.3">
      <c r="A10" s="121"/>
      <c r="B10" s="122"/>
      <c r="C10" s="123"/>
      <c r="D10" s="123"/>
      <c r="E10" s="123" t="s">
        <v>964</v>
      </c>
      <c r="F10" s="119"/>
    </row>
    <row r="11" spans="1:7" s="50" customFormat="1" x14ac:dyDescent="0.3">
      <c r="A11" s="121" t="s">
        <v>589</v>
      </c>
      <c r="B11" s="122" t="str">
        <f t="shared" ref="B11:B16" si="1">"NoBt_"&amp;$B$4&amp;"_"&amp;A11</f>
        <v>NoBt_NB_UKr</v>
      </c>
      <c r="C11" s="123"/>
      <c r="D11" s="123"/>
      <c r="E11" s="124" t="s">
        <v>203</v>
      </c>
      <c r="F11" s="126">
        <v>0</v>
      </c>
    </row>
    <row r="12" spans="1:7" s="50" customFormat="1" x14ac:dyDescent="0.3">
      <c r="A12" s="121" t="s">
        <v>590</v>
      </c>
      <c r="B12" s="122" t="str">
        <f t="shared" si="1"/>
        <v>NoBt_NB_UKv</v>
      </c>
      <c r="C12" s="123"/>
      <c r="D12" s="123"/>
      <c r="E12" s="124" t="s">
        <v>583</v>
      </c>
      <c r="F12" s="126">
        <v>431866597</v>
      </c>
      <c r="G12" s="118"/>
    </row>
    <row r="13" spans="1:7" x14ac:dyDescent="0.3">
      <c r="A13" s="121" t="s">
        <v>591</v>
      </c>
      <c r="B13" s="122" t="str">
        <f t="shared" si="1"/>
        <v>NoBt_NB_UKf</v>
      </c>
      <c r="C13" s="123"/>
      <c r="D13" s="123"/>
      <c r="E13" s="124" t="s">
        <v>584</v>
      </c>
      <c r="F13" s="126">
        <v>34633673</v>
      </c>
    </row>
    <row r="14" spans="1:7" x14ac:dyDescent="0.3">
      <c r="A14" s="121" t="s">
        <v>592</v>
      </c>
      <c r="B14" s="122" t="str">
        <f t="shared" si="1"/>
        <v>NoBt_NB_UKp</v>
      </c>
      <c r="C14" s="123"/>
      <c r="D14" s="123"/>
      <c r="E14" s="124" t="s">
        <v>585</v>
      </c>
      <c r="F14" s="126">
        <v>2746586</v>
      </c>
    </row>
    <row r="15" spans="1:7" x14ac:dyDescent="0.3">
      <c r="A15" s="121" t="s">
        <v>593</v>
      </c>
      <c r="B15" s="122" t="str">
        <f t="shared" si="1"/>
        <v>NoBt_NB_UKx</v>
      </c>
      <c r="C15" s="123"/>
      <c r="D15" s="123"/>
      <c r="E15" s="124" t="s">
        <v>586</v>
      </c>
      <c r="F15" s="126">
        <v>1087467133</v>
      </c>
    </row>
    <row r="16" spans="1:7" x14ac:dyDescent="0.3">
      <c r="A16" s="121" t="s">
        <v>594</v>
      </c>
      <c r="B16" s="122" t="str">
        <f t="shared" si="1"/>
        <v>NoBt_NB_UKTot</v>
      </c>
      <c r="C16" s="123"/>
      <c r="D16" s="123"/>
      <c r="E16" s="123" t="s">
        <v>958</v>
      </c>
      <c r="F16" s="126">
        <v>1556713993</v>
      </c>
    </row>
    <row r="17" spans="1:6" x14ac:dyDescent="0.3">
      <c r="A17" s="75"/>
      <c r="C17" s="82"/>
      <c r="D17" s="82"/>
      <c r="E17" s="73"/>
      <c r="F17" s="75"/>
    </row>
    <row r="18" spans="1:6" x14ac:dyDescent="0.3">
      <c r="A18" s="74"/>
      <c r="C18" s="82"/>
      <c r="D18" s="82"/>
      <c r="E18" s="82" t="s">
        <v>187</v>
      </c>
      <c r="F18" s="75"/>
    </row>
    <row r="19" spans="1:6" x14ac:dyDescent="0.3">
      <c r="A19" s="74" t="s">
        <v>106</v>
      </c>
      <c r="B19" s="120" t="str">
        <f t="shared" ref="B19:B22" si="2">"NoBt_"&amp;$B$4&amp;"_"&amp;A19</f>
        <v>NoBt_NB_ObD</v>
      </c>
      <c r="C19" s="82"/>
      <c r="D19" s="73" t="s">
        <v>0</v>
      </c>
      <c r="E19" s="73" t="s">
        <v>49</v>
      </c>
      <c r="F19" s="126">
        <v>569734028</v>
      </c>
    </row>
    <row r="20" spans="1:6" x14ac:dyDescent="0.3">
      <c r="A20" s="74" t="s">
        <v>316</v>
      </c>
      <c r="B20" s="120" t="str">
        <f t="shared" si="2"/>
        <v>NoBt_NB_ObAK</v>
      </c>
      <c r="C20" s="82"/>
      <c r="D20" s="73" t="s">
        <v>1</v>
      </c>
      <c r="E20" s="73" t="s">
        <v>50</v>
      </c>
      <c r="F20" s="126">
        <v>119613297</v>
      </c>
    </row>
    <row r="21" spans="1:6" ht="25.2" x14ac:dyDescent="0.3">
      <c r="A21" s="74" t="s">
        <v>317</v>
      </c>
      <c r="B21" s="120" t="str">
        <f t="shared" si="2"/>
        <v>NoBt_NB_ObKD</v>
      </c>
      <c r="C21" s="82"/>
      <c r="D21" s="73" t="s">
        <v>2</v>
      </c>
      <c r="E21" s="28" t="s">
        <v>986</v>
      </c>
      <c r="F21" s="126">
        <v>1468940</v>
      </c>
    </row>
    <row r="22" spans="1:6" x14ac:dyDescent="0.3">
      <c r="A22" s="74" t="s">
        <v>318</v>
      </c>
      <c r="B22" s="120" t="str">
        <f t="shared" si="2"/>
        <v>NoBt_NB_ObTot</v>
      </c>
      <c r="C22" s="82" t="s">
        <v>5</v>
      </c>
      <c r="D22" s="82"/>
      <c r="E22" s="82" t="s">
        <v>960</v>
      </c>
      <c r="F22" s="126">
        <v>690816265</v>
      </c>
    </row>
    <row r="23" spans="1:6" x14ac:dyDescent="0.3">
      <c r="A23" s="75"/>
      <c r="C23" s="82"/>
      <c r="D23" s="82"/>
      <c r="E23" s="73"/>
      <c r="F23" s="75"/>
    </row>
    <row r="24" spans="1:6" x14ac:dyDescent="0.3">
      <c r="A24" s="74"/>
      <c r="C24" s="82" t="s">
        <v>5</v>
      </c>
      <c r="D24" s="82"/>
      <c r="E24" s="82" t="s">
        <v>961</v>
      </c>
      <c r="F24" s="75"/>
    </row>
    <row r="25" spans="1:6" x14ac:dyDescent="0.3">
      <c r="A25" s="74" t="s">
        <v>319</v>
      </c>
      <c r="B25" s="120" t="str">
        <f t="shared" ref="B25:B28" si="3">"NoBt_"&amp;$B$4&amp;"_"&amp;A25</f>
        <v>NoBt_NB_ODERe</v>
      </c>
      <c r="C25" s="82"/>
      <c r="D25" s="82"/>
      <c r="E25" s="73" t="s">
        <v>308</v>
      </c>
      <c r="F25" s="126">
        <v>0</v>
      </c>
    </row>
    <row r="26" spans="1:6" x14ac:dyDescent="0.3">
      <c r="A26" s="74" t="s">
        <v>320</v>
      </c>
      <c r="B26" s="120" t="str">
        <f t="shared" si="3"/>
        <v>NoBt_NB_ODSt</v>
      </c>
      <c r="C26" s="82"/>
      <c r="D26" s="82"/>
      <c r="E26" s="73" t="s">
        <v>309</v>
      </c>
      <c r="F26" s="126">
        <v>160827891</v>
      </c>
    </row>
    <row r="27" spans="1:6" x14ac:dyDescent="0.3">
      <c r="A27" s="74" t="s">
        <v>321</v>
      </c>
      <c r="B27" s="120" t="str">
        <f t="shared" si="3"/>
        <v>NoBt_NB_ODX</v>
      </c>
      <c r="C27" s="82"/>
      <c r="D27" s="82"/>
      <c r="E27" s="73" t="s">
        <v>310</v>
      </c>
      <c r="F27" s="126">
        <v>43507420</v>
      </c>
    </row>
    <row r="28" spans="1:6" x14ac:dyDescent="0.3">
      <c r="A28" s="74" t="s">
        <v>322</v>
      </c>
      <c r="B28" s="120" t="str">
        <f t="shared" si="3"/>
        <v>NoBt_NB_ODTot</v>
      </c>
      <c r="C28" s="82"/>
      <c r="D28" s="82"/>
      <c r="E28" s="82" t="s">
        <v>311</v>
      </c>
      <c r="F28" s="126">
        <v>654330196</v>
      </c>
    </row>
    <row r="29" spans="1:6" x14ac:dyDescent="0.3">
      <c r="A29" s="75"/>
      <c r="C29" s="82"/>
      <c r="D29" s="82"/>
      <c r="E29" s="73"/>
      <c r="F29" s="75"/>
    </row>
    <row r="30" spans="1:6" x14ac:dyDescent="0.3">
      <c r="C30" s="82" t="s">
        <v>7</v>
      </c>
      <c r="D30" s="82"/>
      <c r="E30" s="82" t="s">
        <v>51</v>
      </c>
      <c r="F30" s="75"/>
    </row>
    <row r="31" spans="1:6" x14ac:dyDescent="0.3">
      <c r="A31" s="74" t="s">
        <v>323</v>
      </c>
      <c r="B31" s="50" t="str">
        <f t="shared" ref="B31:B36" si="4">"NoBt_"&amp;$B$4&amp;"_"&amp;A31</f>
        <v>NoBt_NB_AkOMX</v>
      </c>
      <c r="C31" s="82"/>
      <c r="D31" s="82"/>
      <c r="E31" s="73" t="s">
        <v>302</v>
      </c>
      <c r="F31" s="126">
        <v>4087687</v>
      </c>
    </row>
    <row r="32" spans="1:6" x14ac:dyDescent="0.3">
      <c r="A32" s="74" t="s">
        <v>324</v>
      </c>
      <c r="B32" s="50" t="str">
        <f t="shared" si="4"/>
        <v>NoBt_NB_AkXB</v>
      </c>
      <c r="C32" s="82"/>
      <c r="D32" s="82"/>
      <c r="E32" s="73" t="s">
        <v>303</v>
      </c>
      <c r="F32" s="126">
        <v>19235257</v>
      </c>
    </row>
    <row r="33" spans="1:6" x14ac:dyDescent="0.3">
      <c r="A33" s="74" t="s">
        <v>325</v>
      </c>
      <c r="B33" s="50" t="str">
        <f t="shared" si="4"/>
        <v>NoBt_NB_AkUD</v>
      </c>
      <c r="C33" s="82"/>
      <c r="D33" s="82"/>
      <c r="E33" s="73" t="s">
        <v>304</v>
      </c>
      <c r="F33" s="126">
        <v>13179822</v>
      </c>
    </row>
    <row r="34" spans="1:6" x14ac:dyDescent="0.3">
      <c r="A34" s="74" t="s">
        <v>326</v>
      </c>
      <c r="B34" s="50" t="str">
        <f t="shared" si="4"/>
        <v>NoBt_NB_AkUK</v>
      </c>
      <c r="C34" s="82"/>
      <c r="D34" s="82"/>
      <c r="E34" s="73" t="s">
        <v>305</v>
      </c>
      <c r="F34" s="126">
        <v>439501</v>
      </c>
    </row>
    <row r="35" spans="1:6" x14ac:dyDescent="0.3">
      <c r="A35" s="74" t="s">
        <v>327</v>
      </c>
      <c r="B35" s="50" t="str">
        <f t="shared" si="4"/>
        <v>NoBt_NB_AkX</v>
      </c>
      <c r="C35" s="82"/>
      <c r="D35" s="82"/>
      <c r="E35" s="73" t="s">
        <v>306</v>
      </c>
      <c r="F35" s="126">
        <v>2837426</v>
      </c>
    </row>
    <row r="36" spans="1:6" s="50" customFormat="1" x14ac:dyDescent="0.3">
      <c r="A36" s="74" t="s">
        <v>328</v>
      </c>
      <c r="B36" s="50" t="str">
        <f t="shared" si="4"/>
        <v>NoBt_NB_AkTot</v>
      </c>
      <c r="C36" s="82"/>
      <c r="D36" s="82"/>
      <c r="E36" s="82" t="s">
        <v>307</v>
      </c>
      <c r="F36" s="126">
        <v>39779693</v>
      </c>
    </row>
    <row r="37" spans="1:6" s="11" customFormat="1" x14ac:dyDescent="0.3">
      <c r="C37" s="50"/>
      <c r="D37" s="50"/>
      <c r="E37" s="50"/>
      <c r="F37" s="53"/>
    </row>
    <row r="38" spans="1:6" s="11" customFormat="1" hidden="1" x14ac:dyDescent="0.3">
      <c r="C38" s="50"/>
      <c r="D38" s="50"/>
    </row>
    <row r="39" spans="1:6" s="11" customFormat="1" hidden="1" x14ac:dyDescent="0.3">
      <c r="C39" s="50"/>
      <c r="D39" s="50"/>
      <c r="E39" s="50"/>
      <c r="F39" s="47"/>
    </row>
    <row r="40" spans="1:6" hidden="1" x14ac:dyDescent="0.3">
      <c r="C40" s="50"/>
      <c r="D40" s="50"/>
      <c r="E40" s="50"/>
      <c r="F40" s="50"/>
    </row>
    <row r="41" spans="1:6" hidden="1" x14ac:dyDescent="0.3"/>
    <row r="42" spans="1:6" hidden="1" x14ac:dyDescent="0.3"/>
  </sheetData>
  <mergeCells count="2">
    <mergeCell ref="C3:E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Header>&amp;C&amp;G</oddHeader>
  </headerFooter>
  <rowBreaks count="1" manualBreakCount="1">
    <brk id="38" min="2" max="5" man="1"/>
  </rowBreaks>
  <colBreaks count="1" manualBreakCount="1">
    <brk id="4" max="1048575" man="1"/>
  </col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K28"/>
  <sheetViews>
    <sheetView showGridLines="0" topLeftCell="E1" zoomScaleNormal="100" workbookViewId="0">
      <selection activeCell="E1" sqref="E1:G1"/>
    </sheetView>
  </sheetViews>
  <sheetFormatPr defaultColWidth="0" defaultRowHeight="14.4" zeroHeight="1" x14ac:dyDescent="0.3"/>
  <cols>
    <col min="1" max="1" width="12.88671875" hidden="1" customWidth="1"/>
    <col min="2" max="2" width="16.33203125" style="50" hidden="1" customWidth="1"/>
    <col min="3" max="3" width="16.5546875" style="50" hidden="1" customWidth="1"/>
    <col min="4" max="4" width="15.109375" style="50" hidden="1" customWidth="1"/>
    <col min="5" max="5" width="3.33203125" bestFit="1" customWidth="1"/>
    <col min="6" max="6" width="4" bestFit="1" customWidth="1"/>
    <col min="7" max="7" width="57.6640625" customWidth="1"/>
    <col min="8" max="8" width="14" customWidth="1"/>
    <col min="9" max="9" width="14.109375" customWidth="1"/>
    <col min="10" max="10" width="14.33203125" customWidth="1"/>
    <col min="11" max="11" width="9.109375" customWidth="1"/>
    <col min="12" max="16384" width="9.109375" hidden="1"/>
  </cols>
  <sheetData>
    <row r="1" spans="1:10" x14ac:dyDescent="0.3">
      <c r="E1" s="206" t="s">
        <v>1266</v>
      </c>
      <c r="F1" s="206"/>
      <c r="G1" s="206"/>
    </row>
    <row r="2" spans="1:10" ht="13.5" customHeight="1" x14ac:dyDescent="0.3"/>
    <row r="3" spans="1:10" ht="45.75" customHeight="1" x14ac:dyDescent="0.3">
      <c r="E3" s="205" t="s">
        <v>1013</v>
      </c>
      <c r="F3" s="205"/>
      <c r="G3" s="205"/>
      <c r="H3" s="205"/>
      <c r="I3" s="205"/>
      <c r="J3" s="205"/>
    </row>
    <row r="4" spans="1:10" ht="50.4" x14ac:dyDescent="0.3">
      <c r="A4" s="13" t="s">
        <v>31</v>
      </c>
      <c r="B4" s="74" t="s">
        <v>369</v>
      </c>
      <c r="C4" s="74" t="s">
        <v>370</v>
      </c>
      <c r="D4" s="74" t="s">
        <v>371</v>
      </c>
      <c r="E4" s="85"/>
      <c r="F4" s="46"/>
      <c r="G4" s="57"/>
      <c r="H4" s="99" t="s">
        <v>347</v>
      </c>
      <c r="I4" s="10" t="s">
        <v>348</v>
      </c>
      <c r="J4" s="10" t="s">
        <v>349</v>
      </c>
    </row>
    <row r="5" spans="1:10" s="50" customFormat="1" x14ac:dyDescent="0.3">
      <c r="A5" s="48"/>
      <c r="B5" s="92"/>
      <c r="C5" s="92"/>
      <c r="D5" s="92"/>
      <c r="E5" s="112"/>
      <c r="F5" s="214" t="s">
        <v>329</v>
      </c>
      <c r="G5" s="214"/>
      <c r="H5" s="114"/>
      <c r="I5" s="113"/>
      <c r="J5" s="76"/>
    </row>
    <row r="6" spans="1:10" x14ac:dyDescent="0.3">
      <c r="A6" s="2" t="s">
        <v>355</v>
      </c>
      <c r="B6" s="50" t="str">
        <f t="shared" ref="B6:C14" si="0">"NoBk_"&amp;$A6&amp;"_"&amp;B$4</f>
        <v>NoBk_SAP_TV</v>
      </c>
      <c r="C6" s="50" t="str">
        <f t="shared" si="0"/>
        <v>NoBk_SAP_AV</v>
      </c>
      <c r="E6" s="111" t="s">
        <v>0</v>
      </c>
      <c r="F6" s="46"/>
      <c r="G6" s="7" t="s">
        <v>334</v>
      </c>
      <c r="H6" s="126">
        <v>91417986</v>
      </c>
      <c r="I6" s="126">
        <v>1341365</v>
      </c>
      <c r="J6" s="4"/>
    </row>
    <row r="7" spans="1:10" x14ac:dyDescent="0.3">
      <c r="A7" s="2" t="s">
        <v>356</v>
      </c>
      <c r="B7" s="50" t="str">
        <f t="shared" si="0"/>
        <v>NoBk_SAPv_TV</v>
      </c>
      <c r="C7" s="50" t="str">
        <f t="shared" si="0"/>
        <v>NoBk_SAPv_AV</v>
      </c>
      <c r="E7" s="4"/>
      <c r="F7" s="46"/>
      <c r="G7" s="4" t="s">
        <v>330</v>
      </c>
      <c r="H7" s="126">
        <v>-1291194</v>
      </c>
      <c r="I7" s="126">
        <v>-1333</v>
      </c>
      <c r="J7" s="4"/>
    </row>
    <row r="8" spans="1:10" x14ac:dyDescent="0.3">
      <c r="A8" s="2" t="s">
        <v>357</v>
      </c>
      <c r="B8" s="50" t="str">
        <f t="shared" si="0"/>
        <v>NoBk_SAPt_TV</v>
      </c>
      <c r="C8" s="50" t="str">
        <f t="shared" si="0"/>
        <v>NoBk_SAPt_AV</v>
      </c>
      <c r="E8" s="4"/>
      <c r="F8" s="46"/>
      <c r="G8" s="4" t="s">
        <v>331</v>
      </c>
      <c r="H8" s="126">
        <v>4046265</v>
      </c>
      <c r="I8" s="126">
        <v>184560</v>
      </c>
      <c r="J8" s="4"/>
    </row>
    <row r="9" spans="1:10" x14ac:dyDescent="0.3">
      <c r="A9" s="2" t="s">
        <v>358</v>
      </c>
      <c r="B9" s="50" t="str">
        <f t="shared" si="0"/>
        <v>NoBk_SAPa_TV</v>
      </c>
      <c r="C9" s="50" t="str">
        <f t="shared" si="0"/>
        <v>NoBk_SAPa_AV</v>
      </c>
      <c r="E9" s="4"/>
      <c r="F9" s="46"/>
      <c r="G9" s="4" t="s">
        <v>332</v>
      </c>
      <c r="H9" s="126">
        <v>14806309</v>
      </c>
      <c r="I9" s="126">
        <v>290684</v>
      </c>
      <c r="J9" s="4"/>
    </row>
    <row r="10" spans="1:10" x14ac:dyDescent="0.3">
      <c r="A10" s="2" t="s">
        <v>363</v>
      </c>
      <c r="B10" s="50" t="str">
        <f t="shared" si="0"/>
        <v>NoBk_SAU_TV</v>
      </c>
      <c r="C10" s="50" t="str">
        <f t="shared" si="0"/>
        <v>NoBk_SAU_AV</v>
      </c>
      <c r="E10" s="68" t="s">
        <v>1</v>
      </c>
      <c r="F10" s="46"/>
      <c r="G10" s="7" t="s">
        <v>333</v>
      </c>
      <c r="H10" s="126">
        <v>79366747</v>
      </c>
      <c r="I10" s="126">
        <v>1233908</v>
      </c>
      <c r="J10" s="4"/>
    </row>
    <row r="11" spans="1:10" x14ac:dyDescent="0.3">
      <c r="A11" s="2" t="s">
        <v>350</v>
      </c>
      <c r="B11" s="50" t="str">
        <f t="shared" si="0"/>
        <v>NoBk_ONP_TV</v>
      </c>
      <c r="C11" s="50" t="str">
        <f t="shared" si="0"/>
        <v>NoBk_ONP_AV</v>
      </c>
      <c r="E11" s="68" t="s">
        <v>2</v>
      </c>
      <c r="F11" s="46"/>
      <c r="G11" s="7" t="s">
        <v>335</v>
      </c>
      <c r="H11" s="126">
        <v>33795682</v>
      </c>
      <c r="I11" s="126">
        <v>314953</v>
      </c>
      <c r="J11" s="4"/>
    </row>
    <row r="12" spans="1:10" x14ac:dyDescent="0.3">
      <c r="A12" s="2" t="s">
        <v>351</v>
      </c>
      <c r="B12" s="50" t="str">
        <f t="shared" si="0"/>
        <v>NoBk_ONVr_TV</v>
      </c>
      <c r="C12" s="50" t="str">
        <f t="shared" si="0"/>
        <v>NoBk_ONVr_AV</v>
      </c>
      <c r="E12" s="4"/>
      <c r="F12" s="46" t="s">
        <v>785</v>
      </c>
      <c r="G12" s="4" t="s">
        <v>330</v>
      </c>
      <c r="H12" s="126">
        <v>692071</v>
      </c>
      <c r="I12" s="126">
        <v>-235</v>
      </c>
      <c r="J12" s="4"/>
    </row>
    <row r="13" spans="1:10" x14ac:dyDescent="0.3">
      <c r="A13" s="2" t="s">
        <v>359</v>
      </c>
      <c r="B13" s="50" t="str">
        <f t="shared" si="0"/>
        <v>NoBk_ONr_TV</v>
      </c>
      <c r="C13" s="50" t="str">
        <f t="shared" si="0"/>
        <v>NoBk_ONr_AV</v>
      </c>
      <c r="E13" s="4"/>
      <c r="F13" s="46" t="s">
        <v>786</v>
      </c>
      <c r="G13" s="4" t="s">
        <v>336</v>
      </c>
      <c r="H13" s="126">
        <v>10778316</v>
      </c>
      <c r="I13" s="126">
        <v>190735</v>
      </c>
      <c r="J13" s="4"/>
    </row>
    <row r="14" spans="1:10" x14ac:dyDescent="0.3">
      <c r="A14" s="2" t="s">
        <v>353</v>
      </c>
      <c r="B14" s="50" t="str">
        <f t="shared" si="0"/>
        <v>NoBk_ONUd_TV</v>
      </c>
      <c r="C14" s="50" t="str">
        <f t="shared" si="0"/>
        <v>NoBk_ONUd_AV</v>
      </c>
      <c r="E14" s="4"/>
      <c r="F14" s="46" t="s">
        <v>835</v>
      </c>
      <c r="G14" s="4" t="s">
        <v>337</v>
      </c>
      <c r="H14" s="126">
        <v>9247568</v>
      </c>
      <c r="I14" s="126">
        <v>71725</v>
      </c>
      <c r="J14" s="4"/>
    </row>
    <row r="15" spans="1:10" x14ac:dyDescent="0.3">
      <c r="A15" s="2" t="s">
        <v>354</v>
      </c>
      <c r="C15" s="50" t="str">
        <f>"NoBk_"&amp;$A15&amp;"_"&amp;C$4</f>
        <v>NoBk_ONfa_AV</v>
      </c>
      <c r="E15" s="4"/>
      <c r="F15" s="46" t="s">
        <v>836</v>
      </c>
      <c r="G15" s="4" t="s">
        <v>338</v>
      </c>
      <c r="H15" s="4"/>
      <c r="I15" s="126">
        <v>0</v>
      </c>
      <c r="J15" s="4"/>
    </row>
    <row r="16" spans="1:10" x14ac:dyDescent="0.3">
      <c r="A16" s="2" t="s">
        <v>360</v>
      </c>
      <c r="B16" s="50" t="str">
        <f>"NoBk_"&amp;$A16&amp;"_"&amp;B$4</f>
        <v>NoBk_ONak_TV</v>
      </c>
      <c r="C16" s="50" t="str">
        <f>"NoBk_"&amp;$A16&amp;"_"&amp;C$4</f>
        <v>NoBk_ONak_AV</v>
      </c>
      <c r="E16" s="4"/>
      <c r="F16" s="46" t="s">
        <v>837</v>
      </c>
      <c r="G16" s="4" t="s">
        <v>339</v>
      </c>
      <c r="H16" s="126">
        <v>-1598265</v>
      </c>
      <c r="I16" s="126">
        <v>215345</v>
      </c>
      <c r="J16" s="4"/>
    </row>
    <row r="17" spans="1:10" x14ac:dyDescent="0.3">
      <c r="A17" s="2" t="s">
        <v>361</v>
      </c>
      <c r="C17" s="50" t="str">
        <f>"NoBk_"&amp;$A17&amp;"_"&amp;C$4</f>
        <v>NoBk_ONyon_AV</v>
      </c>
      <c r="E17" s="4"/>
      <c r="F17" s="46" t="s">
        <v>838</v>
      </c>
      <c r="G17" s="4" t="s">
        <v>340</v>
      </c>
      <c r="H17" s="4"/>
      <c r="I17" s="126">
        <v>3548</v>
      </c>
      <c r="J17" s="4"/>
    </row>
    <row r="18" spans="1:10" x14ac:dyDescent="0.3">
      <c r="A18" s="2" t="s">
        <v>362</v>
      </c>
      <c r="B18" s="50" t="str">
        <f t="shared" ref="B18:B24" si="1">"NoBk_"&amp;$A18&amp;"_"&amp;B$4</f>
        <v>NoBk_ONton_TV</v>
      </c>
      <c r="C18" s="50" t="str">
        <f>"NoBk_"&amp;$A18&amp;"_"&amp;C$4</f>
        <v>NoBk_ONton_AV</v>
      </c>
      <c r="E18" s="4"/>
      <c r="F18" s="46" t="s">
        <v>839</v>
      </c>
      <c r="G18" s="4" t="s">
        <v>341</v>
      </c>
      <c r="H18" s="126">
        <v>-616827</v>
      </c>
      <c r="I18" s="126">
        <v>-54328</v>
      </c>
      <c r="J18" s="4"/>
    </row>
    <row r="19" spans="1:10" x14ac:dyDescent="0.3">
      <c r="A19" s="2" t="s">
        <v>352</v>
      </c>
      <c r="B19" s="50" t="str">
        <f t="shared" si="1"/>
        <v>NoBk_ONU_TV</v>
      </c>
      <c r="C19" s="50" t="str">
        <f>"NoBk_"&amp;$A19&amp;"_"&amp;C$4</f>
        <v>NoBk_ONU_AV</v>
      </c>
      <c r="E19" s="68" t="s">
        <v>3</v>
      </c>
      <c r="F19" s="46"/>
      <c r="G19" s="7" t="s">
        <v>342</v>
      </c>
      <c r="H19" s="126">
        <v>35037068</v>
      </c>
      <c r="I19" s="126">
        <v>706952</v>
      </c>
      <c r="J19" s="4"/>
    </row>
    <row r="20" spans="1:10" x14ac:dyDescent="0.3">
      <c r="A20" s="2" t="s">
        <v>364</v>
      </c>
      <c r="B20" s="50" t="str">
        <f t="shared" si="1"/>
        <v>NoBk_KiM_TV</v>
      </c>
      <c r="E20" s="68" t="s">
        <v>4</v>
      </c>
      <c r="F20" s="46"/>
      <c r="G20" s="7" t="s">
        <v>343</v>
      </c>
      <c r="H20" s="126">
        <v>-471270</v>
      </c>
      <c r="I20" s="4"/>
      <c r="J20" s="4"/>
    </row>
    <row r="21" spans="1:10" x14ac:dyDescent="0.3">
      <c r="A21" s="2" t="s">
        <v>365</v>
      </c>
      <c r="B21" s="50" t="str">
        <f t="shared" si="1"/>
        <v>NoBk_BBU_TV</v>
      </c>
      <c r="C21" s="50" t="str">
        <f>"NoBk_"&amp;$A21&amp;"_"&amp;C$4</f>
        <v>NoBk_BBU_AV</v>
      </c>
      <c r="E21" s="68" t="s">
        <v>5</v>
      </c>
      <c r="F21" s="46"/>
      <c r="G21" s="7" t="s">
        <v>950</v>
      </c>
      <c r="H21" s="126">
        <v>113932546</v>
      </c>
      <c r="I21" s="126">
        <v>1940859</v>
      </c>
      <c r="J21" s="4"/>
    </row>
    <row r="22" spans="1:10" x14ac:dyDescent="0.3">
      <c r="A22" s="2" t="s">
        <v>366</v>
      </c>
      <c r="B22" s="50" t="str">
        <f t="shared" si="1"/>
        <v>NoBk_hKre_TV</v>
      </c>
      <c r="C22" s="50" t="str">
        <f>"NoBk_"&amp;$A22&amp;"_"&amp;C$4</f>
        <v>NoBk_hKre_AV</v>
      </c>
      <c r="E22" s="4"/>
      <c r="F22" s="46"/>
      <c r="G22" s="4" t="s">
        <v>345</v>
      </c>
      <c r="H22" s="126">
        <v>79490448</v>
      </c>
      <c r="I22" s="126">
        <v>51563</v>
      </c>
      <c r="J22" s="4"/>
    </row>
    <row r="23" spans="1:10" x14ac:dyDescent="0.3">
      <c r="A23" s="2" t="s">
        <v>367</v>
      </c>
      <c r="B23" s="50" t="str">
        <f t="shared" si="1"/>
        <v>NoBk_BVP_TV</v>
      </c>
      <c r="C23" s="50" t="str">
        <f>"NoBk_"&amp;$A23&amp;"_"&amp;C$4</f>
        <v>NoBk_BVP_AV</v>
      </c>
      <c r="E23" s="68" t="s">
        <v>6</v>
      </c>
      <c r="F23" s="46"/>
      <c r="G23" s="7" t="s">
        <v>344</v>
      </c>
      <c r="H23" s="126">
        <v>125216093</v>
      </c>
      <c r="I23" s="126">
        <v>1656317</v>
      </c>
      <c r="J23" s="4"/>
    </row>
    <row r="24" spans="1:10" x14ac:dyDescent="0.3">
      <c r="A24" s="2" t="s">
        <v>979</v>
      </c>
      <c r="B24" s="50" t="str">
        <f t="shared" si="1"/>
        <v>NoBk_hKred_TV</v>
      </c>
      <c r="C24" s="50" t="str">
        <f>"NoBk_"&amp;$A24&amp;"_"&amp;C$4</f>
        <v>NoBk_hKred_AV</v>
      </c>
      <c r="E24" s="4"/>
      <c r="F24" s="46"/>
      <c r="G24" s="4" t="s">
        <v>345</v>
      </c>
      <c r="H24" s="126">
        <v>87810635</v>
      </c>
      <c r="I24" s="126">
        <v>51563</v>
      </c>
      <c r="J24" s="4"/>
    </row>
    <row r="25" spans="1:10" x14ac:dyDescent="0.3">
      <c r="A25" s="2"/>
      <c r="E25" s="4"/>
      <c r="F25" s="46"/>
      <c r="G25" s="4"/>
      <c r="H25" s="4"/>
      <c r="I25" s="4"/>
      <c r="J25" s="4"/>
    </row>
    <row r="26" spans="1:10" x14ac:dyDescent="0.3">
      <c r="A26" s="2" t="s">
        <v>368</v>
      </c>
      <c r="B26" s="50" t="str">
        <f>"NoBk_"&amp;$A26&amp;"_"&amp;B$4</f>
        <v>NoBk_EfTgh_TV</v>
      </c>
      <c r="C26" s="50" t="str">
        <f>"NoBk_"&amp;$A26&amp;"_"&amp;C$4</f>
        <v>NoBk_EfTgh_AV</v>
      </c>
      <c r="D26" s="50" t="str">
        <f>"NoBk_"&amp;$A26&amp;"_"&amp;D$4</f>
        <v>NoBk_EfTgh_XV</v>
      </c>
      <c r="E26" s="4"/>
      <c r="F26" s="46"/>
      <c r="G26" s="7" t="s">
        <v>346</v>
      </c>
      <c r="H26" s="126">
        <v>1056976</v>
      </c>
      <c r="I26" s="126">
        <v>0</v>
      </c>
      <c r="J26" s="126">
        <v>1466518</v>
      </c>
    </row>
    <row r="27" spans="1:10" x14ac:dyDescent="0.3"/>
    <row r="28" spans="1:10" hidden="1" x14ac:dyDescent="0.3"/>
  </sheetData>
  <mergeCells count="3">
    <mergeCell ref="E3:J3"/>
    <mergeCell ref="F5:G5"/>
    <mergeCell ref="E1:G1"/>
  </mergeCells>
  <hyperlinks>
    <hyperlink ref="E1:F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38</vt:i4>
      </vt:variant>
      <vt:variant>
        <vt:lpstr>Navngivne områder</vt:lpstr>
      </vt:variant>
      <vt:variant>
        <vt:i4>44</vt:i4>
      </vt:variant>
    </vt:vector>
  </HeadingPairs>
  <TitlesOfParts>
    <vt:vector size="82" baseType="lpstr">
      <vt:lpstr>Indholdsfortegnelse</vt:lpstr>
      <vt:lpstr>Tabel 1.1</vt:lpstr>
      <vt:lpstr>Tabel 1.2</vt:lpstr>
      <vt:lpstr>Tabel 2.1</vt:lpstr>
      <vt:lpstr>Tabel 2.2</vt:lpstr>
      <vt:lpstr>Tabel 2.3</vt:lpstr>
      <vt:lpstr>Tabel 2.4</vt:lpstr>
      <vt:lpstr>Tabel 2.5</vt:lpstr>
      <vt:lpstr>Tabel 2.6</vt:lpstr>
      <vt:lpstr>Tabel 2.7</vt:lpstr>
      <vt:lpstr>Tabel 2.8</vt:lpstr>
      <vt:lpstr>Tabel 2.9</vt:lpstr>
      <vt:lpstr>Tabel 2.10</vt:lpstr>
      <vt:lpstr>Tabel 2.11</vt:lpstr>
      <vt:lpstr>Tabel 2.12</vt:lpstr>
      <vt:lpstr>Tabel 2.13</vt:lpstr>
      <vt:lpstr>Tabel 2.14</vt:lpstr>
      <vt:lpstr>Tabel 2.15</vt:lpstr>
      <vt:lpstr>Tabel 2.16</vt:lpstr>
      <vt:lpstr>Tabel 2.17</vt:lpstr>
      <vt:lpstr>Tabel 2.18</vt:lpstr>
      <vt:lpstr>Tabel 2.19</vt:lpstr>
      <vt:lpstr>Tabel 3.1</vt:lpstr>
      <vt:lpstr>Tabel 3.2</vt:lpstr>
      <vt:lpstr>Tabel 3.3</vt:lpstr>
      <vt:lpstr>Tabel 4.1</vt:lpstr>
      <vt:lpstr>Tabel 4.2</vt:lpstr>
      <vt:lpstr>Tabel 4.3</vt:lpstr>
      <vt:lpstr>Tabel 4.4</vt:lpstr>
      <vt:lpstr>Tabel 4.5</vt:lpstr>
      <vt:lpstr>Tabel 4.6</vt:lpstr>
      <vt:lpstr>Tabel 4.7</vt:lpstr>
      <vt:lpstr>Tabel 4.8</vt:lpstr>
      <vt:lpstr>Bilag 5.1</vt:lpstr>
      <vt:lpstr>Bilag 6.1</vt:lpstr>
      <vt:lpstr>Data gruppe 1-3</vt:lpstr>
      <vt:lpstr>Data gruppe 4</vt:lpstr>
      <vt:lpstr>Data gruppe 6</vt:lpstr>
      <vt:lpstr>Gr13Data</vt:lpstr>
      <vt:lpstr>Gr13Navn</vt:lpstr>
      <vt:lpstr>Gr13Var</vt:lpstr>
      <vt:lpstr>Gr4Data</vt:lpstr>
      <vt:lpstr>Gr4Navn</vt:lpstr>
      <vt:lpstr>Gr4Var</vt:lpstr>
      <vt:lpstr>Gr6Data</vt:lpstr>
      <vt:lpstr>Gr6Navn</vt:lpstr>
      <vt:lpstr>Gr6Var</vt:lpstr>
      <vt:lpstr>'Bilag 5.1'!Udskriftsområde</vt:lpstr>
      <vt:lpstr>'Bilag 6.1'!Udskriftsområde</vt:lpstr>
      <vt:lpstr>Indholdsfortegnelse!Udskriftsområde</vt:lpstr>
      <vt:lpstr>'Tabel 1.1'!Udskriftsområde</vt:lpstr>
      <vt:lpstr>'Tabel 1.2'!Udskriftsområde</vt:lpstr>
      <vt:lpstr>'Tabel 2.1'!Udskriftsområde</vt:lpstr>
      <vt:lpstr>'Tabel 2.10'!Udskriftsområde</vt:lpstr>
      <vt:lpstr>'Tabel 2.11'!Udskriftsområde</vt:lpstr>
      <vt:lpstr>'Tabel 2.12'!Udskriftsområde</vt:lpstr>
      <vt:lpstr>'Tabel 2.13'!Udskriftsområde</vt:lpstr>
      <vt:lpstr>'Tabel 2.14'!Udskriftsområde</vt:lpstr>
      <vt:lpstr>'Tabel 2.15'!Udskriftsområde</vt:lpstr>
      <vt:lpstr>'Tabel 2.16'!Udskriftsområde</vt:lpstr>
      <vt:lpstr>'Tabel 2.17'!Udskriftsområde</vt:lpstr>
      <vt:lpstr>'Tabel 2.18'!Udskriftsområde</vt:lpstr>
      <vt:lpstr>'Tabel 2.19'!Udskriftsområde</vt:lpstr>
      <vt:lpstr>'Tabel 2.2'!Udskriftsområde</vt:lpstr>
      <vt:lpstr>'Tabel 2.3'!Udskriftsområde</vt:lpstr>
      <vt:lpstr>'Tabel 2.4'!Udskriftsområde</vt:lpstr>
      <vt:lpstr>'Tabel 2.5'!Udskriftsområde</vt:lpstr>
      <vt:lpstr>'Tabel 2.6'!Udskriftsområde</vt:lpstr>
      <vt:lpstr>'Tabel 2.7'!Udskriftsområde</vt:lpstr>
      <vt:lpstr>'Tabel 2.8'!Udskriftsområde</vt:lpstr>
      <vt:lpstr>'Tabel 2.9'!Udskriftsområde</vt:lpstr>
      <vt:lpstr>'Tabel 3.1'!Udskriftsområde</vt:lpstr>
      <vt:lpstr>'Tabel 3.2'!Udskriftsområde</vt:lpstr>
      <vt:lpstr>'Tabel 3.3'!Udskriftsområde</vt:lpstr>
      <vt:lpstr>'Tabel 4.1'!Udskriftsområde</vt:lpstr>
      <vt:lpstr>'Tabel 4.2'!Udskriftsområde</vt:lpstr>
      <vt:lpstr>'Tabel 4.3'!Udskriftsområde</vt:lpstr>
      <vt:lpstr>'Tabel 4.4'!Udskriftsområde</vt:lpstr>
      <vt:lpstr>'Tabel 4.5'!Udskriftsområde</vt:lpstr>
      <vt:lpstr>'Tabel 4.6'!Udskriftsområde</vt:lpstr>
      <vt:lpstr>'Tabel 4.7'!Udskriftsområde</vt:lpstr>
      <vt:lpstr>'Tabel 4.8'!Udskriftsområde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Pengeinstitutter: Statistisk Materiale</dc:title>
  <dc:creator>Finanstilsynet</dc:creator>
  <cp:lastModifiedBy>Laura Aalbæk (FT)</cp:lastModifiedBy>
  <cp:lastPrinted>2017-07-13T11:46:32Z</cp:lastPrinted>
  <dcterms:created xsi:type="dcterms:W3CDTF">2015-07-06T08:03:50Z</dcterms:created>
  <dcterms:modified xsi:type="dcterms:W3CDTF">2018-09-26T13:00:19Z</dcterms:modified>
</cp:coreProperties>
</file>